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073"/>
  <workbookPr codeName="ThisWorkbook"/>
  <bookViews>
    <workbookView xWindow="65461" yWindow="65446" windowWidth="12120" windowHeight="8835" activeTab="4"/>
  </bookViews>
  <sheets>
    <sheet name="Bežné príjmy" sheetId="1" r:id="rId1"/>
    <sheet name="Bežné výdavky" sheetId="2" r:id="rId2"/>
    <sheet name="Kapitálové" sheetId="3" r:id="rId3"/>
    <sheet name="Finančné" sheetId="4" r:id="rId4"/>
    <sheet name="Sumár" sheetId="5" r:id="rId5"/>
  </sheets>
  <definedNames>
    <definedName name="_xlnm.Print_Area" localSheetId="0">'Bežné príjmy'!$A$1:$F$141</definedName>
    <definedName name="_xlnm.Print_Area" localSheetId="1">'Bežné výdavky'!$A$1:$I$265</definedName>
    <definedName name="_xlnm.Print_Area" localSheetId="3">'Finančné'!$A$1:$E$52</definedName>
    <definedName name="_xlnm.Print_Area" localSheetId="2">'Kapitálové'!$A$1:$G$158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4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mala byť 0</t>
        </r>
      </text>
    </comment>
  </commentList>
</comments>
</file>

<file path=xl/sharedStrings.xml><?xml version="1.0" encoding="utf-8"?>
<sst xmlns="http://schemas.openxmlformats.org/spreadsheetml/2006/main" count="1138" uniqueCount="670">
  <si>
    <t>Kód</t>
  </si>
  <si>
    <t>Daň z nehnuteľností</t>
  </si>
  <si>
    <t>Z prenajatých pozemkov</t>
  </si>
  <si>
    <t>Z prenajatých budov, priestorov a objektov</t>
  </si>
  <si>
    <t>Ostatné poplatky</t>
  </si>
  <si>
    <t>Pokuty a penále</t>
  </si>
  <si>
    <t>Za znečisťovanie ovzdušia</t>
  </si>
  <si>
    <t>Úroky z domácich úverov, pôžičiek a vkladov</t>
  </si>
  <si>
    <t>Z výťažkov z lotérií a iných podobných hier</t>
  </si>
  <si>
    <t>Zo štátneho rozpočtu</t>
  </si>
  <si>
    <t>SPOLU</t>
  </si>
  <si>
    <t xml:space="preserve">Názov                                  </t>
  </si>
  <si>
    <t>Názov</t>
  </si>
  <si>
    <t>Kó</t>
  </si>
  <si>
    <t>d</t>
  </si>
  <si>
    <t>01.</t>
  </si>
  <si>
    <t>=</t>
  </si>
  <si>
    <t>Spolu za Výdavky verejnej správy</t>
  </si>
  <si>
    <t>Rekr. zariadenie Dolná Strehová</t>
  </si>
  <si>
    <t>ODDELENIE EKONOMICKÉ</t>
  </si>
  <si>
    <t>ODDELENIE MAJETKOVO-PRÁVNE</t>
  </si>
  <si>
    <t>Parkoviská</t>
  </si>
  <si>
    <t>Verejné WC</t>
  </si>
  <si>
    <t>TRHOVISKO</t>
  </si>
  <si>
    <t>Cintorínske služby</t>
  </si>
  <si>
    <t>Stavebný úrad</t>
  </si>
  <si>
    <t>Bytová politika</t>
  </si>
  <si>
    <t>Zahraničné vzťahy</t>
  </si>
  <si>
    <t>REGIONÁLNY ROZVOJ</t>
  </si>
  <si>
    <t>SPRÁVA ÚRADU - VECNÉ VÝDAVKY</t>
  </si>
  <si>
    <t>Matrika</t>
  </si>
  <si>
    <t>Ročná podpora CORA,ORACLE,NOD 32</t>
  </si>
  <si>
    <t>Poslanci, členovia komisií</t>
  </si>
  <si>
    <t>Študentský parlament</t>
  </si>
  <si>
    <t>Finančná a rozpočtová oblasť</t>
  </si>
  <si>
    <t>Komunálny odpad</t>
  </si>
  <si>
    <t>7.0</t>
  </si>
  <si>
    <t>Transakcie verejného dlhu</t>
  </si>
  <si>
    <t>02.</t>
  </si>
  <si>
    <t>2.0</t>
  </si>
  <si>
    <t>Civilná ochrana</t>
  </si>
  <si>
    <t>CO</t>
  </si>
  <si>
    <t>03.</t>
  </si>
  <si>
    <t>1.0</t>
  </si>
  <si>
    <t>Policajné služby</t>
  </si>
  <si>
    <t>MESTSKÁ POLÍCIA</t>
  </si>
  <si>
    <t>Ochrana pred požiarmi</t>
  </si>
  <si>
    <t>04.</t>
  </si>
  <si>
    <t>Lesníctvo</t>
  </si>
  <si>
    <t>Cestná doprava</t>
  </si>
  <si>
    <t>Údržba miestnych komunikácií</t>
  </si>
  <si>
    <t>Cestovný ruch</t>
  </si>
  <si>
    <t>05.</t>
  </si>
  <si>
    <t>Nakladanie s odpadmi</t>
  </si>
  <si>
    <t>Čistenie mesta</t>
  </si>
  <si>
    <t>Nakladanie s odpadovými vodami</t>
  </si>
  <si>
    <t>Údržba kanalizácie</t>
  </si>
  <si>
    <t>06.</t>
  </si>
  <si>
    <t>Rozvoj obcí</t>
  </si>
  <si>
    <t>4.0</t>
  </si>
  <si>
    <t>Verejné osvetlenie</t>
  </si>
  <si>
    <t>07.</t>
  </si>
  <si>
    <t>Všeobecná nemocničná starostlivosť</t>
  </si>
  <si>
    <t>08.</t>
  </si>
  <si>
    <t>Rekreačné a športové služby</t>
  </si>
  <si>
    <t>STZ</t>
  </si>
  <si>
    <t>Spolu za Kultúrne služby</t>
  </si>
  <si>
    <t>MsKS</t>
  </si>
  <si>
    <t>Náboženské a iné spoločenské služby</t>
  </si>
  <si>
    <t>Občianske obrady</t>
  </si>
  <si>
    <t>6.0</t>
  </si>
  <si>
    <t>Rekreácia, kultúra a náboženstvo inde neklasifikované</t>
  </si>
  <si>
    <t>09.</t>
  </si>
  <si>
    <t>ŠKOLSKÝ ÚRAD</t>
  </si>
  <si>
    <t>5.0</t>
  </si>
  <si>
    <t>10.</t>
  </si>
  <si>
    <t>Spolu za Staroba</t>
  </si>
  <si>
    <t>Príspevky na stravné dôchodcom - na dávku v hm. núdzi</t>
  </si>
  <si>
    <t>Klub dôchodcov</t>
  </si>
  <si>
    <t>OPATROVATEĽKY</t>
  </si>
  <si>
    <t>Dom opatrovateľskej služby</t>
  </si>
  <si>
    <t>Spolu za Rodina a deti</t>
  </si>
  <si>
    <t>Príspevky pre rodiny s deťmi - na dávku v hmotnej núdzi</t>
  </si>
  <si>
    <t>Stacionár</t>
  </si>
  <si>
    <t>Nezamestnanosť</t>
  </si>
  <si>
    <t>Jednorázová dávka soc. pomoci - na dávku v hm. núdzi</t>
  </si>
  <si>
    <t xml:space="preserve">Názov                                   </t>
  </si>
  <si>
    <t>1.1</t>
  </si>
  <si>
    <t>01</t>
  </si>
  <si>
    <t>00</t>
  </si>
  <si>
    <t>02</t>
  </si>
  <si>
    <t>03</t>
  </si>
  <si>
    <t>1.2</t>
  </si>
  <si>
    <t>04</t>
  </si>
  <si>
    <t>05</t>
  </si>
  <si>
    <t>2.2</t>
  </si>
  <si>
    <t>5.1</t>
  </si>
  <si>
    <t>7.3</t>
  </si>
  <si>
    <t>06</t>
  </si>
  <si>
    <t>3.1</t>
  </si>
  <si>
    <t>08</t>
  </si>
  <si>
    <t>30</t>
  </si>
  <si>
    <t>20</t>
  </si>
  <si>
    <t>19</t>
  </si>
  <si>
    <t>Separovaný zber</t>
  </si>
  <si>
    <t>Splátky úveru Dexia - rekonštrukcia MPR</t>
  </si>
  <si>
    <t>Splátky úveru Dexia - obligácie</t>
  </si>
  <si>
    <t>1.</t>
  </si>
  <si>
    <t>3.0</t>
  </si>
  <si>
    <t>Vysielacie a vydavateľské služby</t>
  </si>
  <si>
    <t>40</t>
  </si>
  <si>
    <t>MsKs - noviny</t>
  </si>
  <si>
    <t xml:space="preserve">Poplatky - verejné WC             </t>
  </si>
  <si>
    <t xml:space="preserve">STACIONÁR  - poplatok za služby      </t>
  </si>
  <si>
    <t xml:space="preserve">MsP - PCO, poplatok za  služby          </t>
  </si>
  <si>
    <t xml:space="preserve">Cintorínske poplatky       </t>
  </si>
  <si>
    <t xml:space="preserve">OPATROVATEĽKY - poplatok za opatr. službu  </t>
  </si>
  <si>
    <t>Granty - Stacionár</t>
  </si>
  <si>
    <t>Zo štátneho účelového fondu - separ. zber</t>
  </si>
  <si>
    <t>O-C</t>
  </si>
  <si>
    <t>Kežmarská televízia</t>
  </si>
  <si>
    <t>Lesopark</t>
  </si>
  <si>
    <t>Prevod z fondu rozvoja bývania</t>
  </si>
  <si>
    <t>50</t>
  </si>
  <si>
    <t>Ďalšie sociálne služby</t>
  </si>
  <si>
    <t>TANAP - lesopestovateľská činnosť</t>
  </si>
  <si>
    <t>80</t>
  </si>
  <si>
    <t>Úroky - Investičný úver - Rekonštrukcia infraštruktúry MPR</t>
  </si>
  <si>
    <t>Úroky - Investičný úver - splatenie obligácií</t>
  </si>
  <si>
    <t xml:space="preserve">Podiel z výnosu dane zo závislej činnosti </t>
  </si>
  <si>
    <t>Daňové príjmy</t>
  </si>
  <si>
    <t>Dane z príjmov, ziskov a kapitálového majetku</t>
  </si>
  <si>
    <t>Daň z príjmov fyzických osôb</t>
  </si>
  <si>
    <t>Dane z majetku</t>
  </si>
  <si>
    <t>Z pozemkov</t>
  </si>
  <si>
    <t>Zo stavieb</t>
  </si>
  <si>
    <t>Z bytov</t>
  </si>
  <si>
    <t>Dane za tovary a služby</t>
  </si>
  <si>
    <t>Administratívne a iné poplatky a platby</t>
  </si>
  <si>
    <t>Administratívne poplatky</t>
  </si>
  <si>
    <t>Poplatky a platby z nepriemyselného a náhodného predaja a služieb</t>
  </si>
  <si>
    <t>Za predaj výrobkov, tovarov a služieb</t>
  </si>
  <si>
    <t>Ďaľšie administratívne a iné poplatky a platby</t>
  </si>
  <si>
    <t>Iné nedaňové príjmy</t>
  </si>
  <si>
    <t>Ostatné príjmy</t>
  </si>
  <si>
    <t>Granty a transfery</t>
  </si>
  <si>
    <t>Tuzemské bežné granty a transfery</t>
  </si>
  <si>
    <t>Ostatné poplatky - výherné automary</t>
  </si>
  <si>
    <t>Ostatné poplatky - ostatné MsÚ</t>
  </si>
  <si>
    <t>Ostatné poplatky - Stavebný úrad</t>
  </si>
  <si>
    <t>Ostatné poplatky - Matrika</t>
  </si>
  <si>
    <t>Za stravné - Stacionár</t>
  </si>
  <si>
    <t>31</t>
  </si>
  <si>
    <t>25</t>
  </si>
  <si>
    <t>10</t>
  </si>
  <si>
    <t>51</t>
  </si>
  <si>
    <t>52</t>
  </si>
  <si>
    <t>90</t>
  </si>
  <si>
    <t>26</t>
  </si>
  <si>
    <t>53</t>
  </si>
  <si>
    <t>54</t>
  </si>
  <si>
    <t>55</t>
  </si>
  <si>
    <t>81</t>
  </si>
  <si>
    <t>82</t>
  </si>
  <si>
    <t>Zo štátneho rozpočtu - Domov dôchodcov</t>
  </si>
  <si>
    <t>Zo štátneho rozpočtu - Školský úrad</t>
  </si>
  <si>
    <t>Zo štátneho rozpočtu - Aktivačná činnosť</t>
  </si>
  <si>
    <t>Zo štátneho rozpočtu - Matrika</t>
  </si>
  <si>
    <t>Zo štátneho rozpočtu - Stavebný úrad</t>
  </si>
  <si>
    <t>Zo štátneho rozpočtu - Bytová politika</t>
  </si>
  <si>
    <t>Zo štátneho rozpočtu - školstvo prenes. kompetencie</t>
  </si>
  <si>
    <t>Zo štátneho rozpočtu - komunitná práca</t>
  </si>
  <si>
    <t>Z prenajatých budov, priestorov a objektov - nebytové priest.</t>
  </si>
  <si>
    <t>Z prenajatých budov, priestorov a objektov - byty</t>
  </si>
  <si>
    <t>Z rozpočtu obce - Spoločný stavebný úrad</t>
  </si>
  <si>
    <t>09</t>
  </si>
  <si>
    <t>Údržba pamiatkových objektov</t>
  </si>
  <si>
    <t>Propagácia mesta - informačná agentúra</t>
  </si>
  <si>
    <t>21</t>
  </si>
  <si>
    <t>Právne služby</t>
  </si>
  <si>
    <t>Zo štátneho rozpočtu - Doprava (prenesený výkon št. správy)</t>
  </si>
  <si>
    <t>Úroky - Investičný úver - štartovacie byty + osvetlenie</t>
  </si>
  <si>
    <t>83</t>
  </si>
  <si>
    <t>Drobná údržba - Odd. právne a správy majetku</t>
  </si>
  <si>
    <t>Urbanistická štúdia JUH</t>
  </si>
  <si>
    <t>Priebežné čerpanie kontokorentného úveru</t>
  </si>
  <si>
    <t>Priebežné splácanie kontokorentného úveru</t>
  </si>
  <si>
    <t>Bezdomovci</t>
  </si>
  <si>
    <t>15</t>
  </si>
  <si>
    <t>Rozpočet</t>
  </si>
  <si>
    <t>Návrh rozpočtu</t>
  </si>
  <si>
    <t>2007</t>
  </si>
  <si>
    <t>2009</t>
  </si>
  <si>
    <t>Vlastné príjmy rozpočtových organizácií:</t>
  </si>
  <si>
    <t>Staroba:</t>
  </si>
  <si>
    <t>Domov dôchodcov</t>
  </si>
  <si>
    <t>Školstvo - prenesené kompetencie:</t>
  </si>
  <si>
    <t>ZŠ Hradné námestie</t>
  </si>
  <si>
    <t>ZŠ ul. Dr. D. Fischera</t>
  </si>
  <si>
    <t>ZŠ Nižná Brána</t>
  </si>
  <si>
    <t>Školstvo - originálne kompetencie:</t>
  </si>
  <si>
    <t>ŠKD ul. Dr. D. Fischera</t>
  </si>
  <si>
    <t>ŠKD Nižná Brána</t>
  </si>
  <si>
    <t>ŠKD Hradné námestie</t>
  </si>
  <si>
    <t>ŠJ ul. Dr. D. Fischera</t>
  </si>
  <si>
    <t>ŠJ Nižná Brána</t>
  </si>
  <si>
    <t>MŠ + ŠJ  Kuzmányho</t>
  </si>
  <si>
    <t>MŠ + ŠJ Cintorínska</t>
  </si>
  <si>
    <t>MŠ + ŠJ Kušnierska</t>
  </si>
  <si>
    <t>MŠ + ŠJ Možiarska</t>
  </si>
  <si>
    <t>MŠ + ŠJ Severná</t>
  </si>
  <si>
    <t>Centrum voľného času</t>
  </si>
  <si>
    <t>ZUŠ A. Cígera</t>
  </si>
  <si>
    <t>ZUŠ, ul. Dr. Fischera 2</t>
  </si>
  <si>
    <t>ZŠ N. Brána - Školské šport. stredisko</t>
  </si>
  <si>
    <t>Výdavky rozpočtových organizácií:</t>
  </si>
  <si>
    <t>Domov dôchodcov - osobné výdavky</t>
  </si>
  <si>
    <t>Domov dôchodcov - vecné výdavky</t>
  </si>
  <si>
    <t>ZŠ Hradné námestie - osobné výdavky</t>
  </si>
  <si>
    <t>ZŠ Hradné námestie - vecné výdavky</t>
  </si>
  <si>
    <t>ZŠ Hradné námestie - nenormatívne dotácie</t>
  </si>
  <si>
    <t>ZŠ ul. Dr. D. Fischera - osobné výdavky</t>
  </si>
  <si>
    <t>ZŠ ul. Dr. D. Fischera - vecné výdavky</t>
  </si>
  <si>
    <t>ZŠ ul. Dr. D. Fischera -  nenormatívne dotácie</t>
  </si>
  <si>
    <t>ZŠ Nižná Brána - osobné výdavky</t>
  </si>
  <si>
    <t>ZŠ Nižná Brána - vecné výdavky</t>
  </si>
  <si>
    <t>ZŠ Nižná Brána -  nenormatívne dotácie</t>
  </si>
  <si>
    <t>ZŠ - rezerva pre osobné výdavky</t>
  </si>
  <si>
    <t>ZŠ - rezerva pre vecné výdavky</t>
  </si>
  <si>
    <t>ŠJ ul. Dr. D. Fischera - osobné výdavky</t>
  </si>
  <si>
    <t>ŠJ ul. Dr. D. Fischera - vecné výdavky</t>
  </si>
  <si>
    <t>ŠJ Nižná Brána - osobné výdavky</t>
  </si>
  <si>
    <t>ŠJ Nižná Brána - vecné výdavky</t>
  </si>
  <si>
    <t>ŠJ Hradné námestie - osobné výdavky</t>
  </si>
  <si>
    <t>ŠJ Hradné námestie - vecné výdavky</t>
  </si>
  <si>
    <t>ŠKD Hradné námestie - osobné výdavky</t>
  </si>
  <si>
    <t>ŠKD Hradné námestie - vecné výdavky</t>
  </si>
  <si>
    <t>ŠKD ul. Dr. D. Fischera - osobné výdavky</t>
  </si>
  <si>
    <t>ŠKD ul. Dr. D. Fischera - vecné výdavky</t>
  </si>
  <si>
    <t>ŠKD Nižná Brána - osobné výdavky</t>
  </si>
  <si>
    <t>ŠKD Nižná Brána - vecné výdavky</t>
  </si>
  <si>
    <t>MŠ + ŠJ Kuzmányho - osobné výdavky</t>
  </si>
  <si>
    <t>MŠ + ŠJ Kuzmányho - vecné výdavky</t>
  </si>
  <si>
    <t>MŠ + ŠJ Kuzmányho - nenormatívne dotácie</t>
  </si>
  <si>
    <t>MŠ + ŠJ Cintorínska - osobné výdavky</t>
  </si>
  <si>
    <t>MŠ + ŠJ Cintorínska - vecné výdavky</t>
  </si>
  <si>
    <t>MŠ + ŠJ Cintorínska - nenormatívne dotácie</t>
  </si>
  <si>
    <t>MŠ + ŠJ Kušnierska - osobné výdavky</t>
  </si>
  <si>
    <t>MŠ + ŠJ Kušnierska - vecné výdavky</t>
  </si>
  <si>
    <t>MŠ + ŠJ Kušnierska - nenormatívne dotácie</t>
  </si>
  <si>
    <t>MŠ + ŠJ Možiarska - osobné výdavky</t>
  </si>
  <si>
    <t>MŠ + ŠJ Možiarska - vecné výdavky</t>
  </si>
  <si>
    <t>MŠ + ŠJ Možiarska - nenormatívne dotácie</t>
  </si>
  <si>
    <t>MŠ + ŠJ Severná - osobné výdavky</t>
  </si>
  <si>
    <t>MŠ + ŠJ Severná - vecné výdavky</t>
  </si>
  <si>
    <t>MŠ + ŠJ Severná - nenormatívne dotácie</t>
  </si>
  <si>
    <t>Centrum voľného času - osobné výdavky</t>
  </si>
  <si>
    <t>Centrum voľného času - vecné výdavky</t>
  </si>
  <si>
    <t>Centrum voľného času - nenormatívne dotácie</t>
  </si>
  <si>
    <t>ZUŠ A. Cígera - osobné výdavky</t>
  </si>
  <si>
    <t>ZUŠ A. Cígera - vecné výdavky</t>
  </si>
  <si>
    <t>ZUŠ, ul. Dr. Fischera 2 - osobné výdavky</t>
  </si>
  <si>
    <t>ZUŠ, ul. Dr. Fischera 2 - vecné výdavky</t>
  </si>
  <si>
    <t>ZŠ N. Brána - Školské šport. stredisko - osobné výdavky</t>
  </si>
  <si>
    <t>Rezerva - školstvo - originálne kompetencie</t>
  </si>
  <si>
    <t>Predaj domov na námestí</t>
  </si>
  <si>
    <t>Predaj pozemkov</t>
  </si>
  <si>
    <t>Príjmy za predaj pozemkov - IBV Kamenná baňa</t>
  </si>
  <si>
    <t>Splátky za predané byty</t>
  </si>
  <si>
    <t>Nákup pozemkov - majetkové usporiadania</t>
  </si>
  <si>
    <t>Spolufin. - hokejbalové ihrisko</t>
  </si>
  <si>
    <t>Územný plán CMZ</t>
  </si>
  <si>
    <t>Porealizačné zamerania</t>
  </si>
  <si>
    <t>Nový cintorín - predĺženie chodníkov</t>
  </si>
  <si>
    <t>IBV Kamenná baňa</t>
  </si>
  <si>
    <t>Spolu</t>
  </si>
  <si>
    <t>Napojenie I.Stodolu na Obr.mieru - úprava, odvodnenie</t>
  </si>
  <si>
    <t>Úprava cesty ul. Gen. Štefánika ku garážam</t>
  </si>
  <si>
    <t>Výstavba parkoviska - ul. Baštová</t>
  </si>
  <si>
    <t>ŠJ Kuzmányho</t>
  </si>
  <si>
    <t>ŠJ Cintorínska</t>
  </si>
  <si>
    <t>ŠJ Kušnierska</t>
  </si>
  <si>
    <t>ŠJ Možiarska</t>
  </si>
  <si>
    <t>ŠJ Severná</t>
  </si>
  <si>
    <t>MŠ Kuzmányho</t>
  </si>
  <si>
    <t>MŠ Cintorínska</t>
  </si>
  <si>
    <t>MŠ Kušnierska</t>
  </si>
  <si>
    <t>MŠ Možiarska</t>
  </si>
  <si>
    <t>MŠ Severná</t>
  </si>
  <si>
    <t>Pre školstvo spolu:</t>
  </si>
  <si>
    <t>Pradiareň - prepojenie kanalizácie</t>
  </si>
  <si>
    <t>IBV Kamenná baňa - rekonštrukcia komunikácie (z 2006)</t>
  </si>
  <si>
    <t>Priekopa - rekonštrukcia ulice</t>
  </si>
  <si>
    <t>Štúrova ul. - rekonštrukcia komunikácie</t>
  </si>
  <si>
    <t>Biela voda - predĺženie komunikácie</t>
  </si>
  <si>
    <t>Cintorínska - Vyšný mlyn - odvodnenie</t>
  </si>
  <si>
    <t>Pradiareň - vodovod /spolufinancovanie/</t>
  </si>
  <si>
    <t>Dom smútku - nový cintorín - rekonštrukcia</t>
  </si>
  <si>
    <t>Zo štátneho rozpočtu - osobitný príjemca</t>
  </si>
  <si>
    <t>Zo štátneho rozpočtu - dotácia na výkon osobitného príjemcu</t>
  </si>
  <si>
    <t>Projekt INTERREG - navigačný systém /cezhr.spolupráca/</t>
  </si>
  <si>
    <t>Grant - vzdelávanie samosprávy</t>
  </si>
  <si>
    <t>Grant - Protidrogový - Druhá strana</t>
  </si>
  <si>
    <t>Grant - Protidrogový projekt - Druhá strana</t>
  </si>
  <si>
    <t>Grant - Vzdelávanie samosprávy</t>
  </si>
  <si>
    <t>Grant - INTERREG - navigačný systém - cezhraničná spolupráca</t>
  </si>
  <si>
    <t>Grant INTERREG - navigačný systém /cezhr.spolupráca/</t>
  </si>
  <si>
    <t>Grant - Norský fin.mech. - Rekonštr.hist.námestia</t>
  </si>
  <si>
    <t>Grant - Nemocnicný informačný systém</t>
  </si>
  <si>
    <t>Grant - Rekonštrukcia a modernizácia nemocnice</t>
  </si>
  <si>
    <t>Grant - Nemocničný informačný systém</t>
  </si>
  <si>
    <t>Projekt - Nemocničný informačný systém - spolufin.</t>
  </si>
  <si>
    <t>Grant - rekonštrukcia a modernizácia nemocnice</t>
  </si>
  <si>
    <t>Príspevky na dopravu pri návšteve dieťaťa v DD</t>
  </si>
  <si>
    <t>Príspevky na úpravu a obnovu rodinných pomerov</t>
  </si>
  <si>
    <t>07</t>
  </si>
  <si>
    <t>Predaj pozemkov - priemyselný park</t>
  </si>
  <si>
    <t>Dni športu mesta - spolufinancovanie</t>
  </si>
  <si>
    <t>Zo štátneho rozpočtu - Dni športu mesta</t>
  </si>
  <si>
    <t>Zo štátneho rozpočtu - Mestská volejbalová liga</t>
  </si>
  <si>
    <t>Športové podujatia mesta - vecné výdavky</t>
  </si>
  <si>
    <t>Úroky z termínovaných vkladov</t>
  </si>
  <si>
    <t>Úroky z účtov finančného hospodárenia</t>
  </si>
  <si>
    <t>11</t>
  </si>
  <si>
    <t>Grant - Skvalitnenie interných počítač.sietí mesta KK</t>
  </si>
  <si>
    <t>Projekt - Skvalitnenie interných poč.sietí - spolufinanc.</t>
  </si>
  <si>
    <t>Doprava</t>
  </si>
  <si>
    <t>85</t>
  </si>
  <si>
    <t>13</t>
  </si>
  <si>
    <t>16</t>
  </si>
  <si>
    <t>Cintorínske služby - správa hrobových miest</t>
  </si>
  <si>
    <t>17</t>
  </si>
  <si>
    <t>INFORMATIKA - HW+SW</t>
  </si>
  <si>
    <t>70</t>
  </si>
  <si>
    <t>INFORMATIKA - bežná spotreba</t>
  </si>
  <si>
    <t>Revitalizácia a údržba verejnej zelene</t>
  </si>
  <si>
    <t>Revitalizácia zelene - sídlisko JUH</t>
  </si>
  <si>
    <t>Revitalizácia detských ihrísk</t>
  </si>
  <si>
    <t>ÚTULOK</t>
  </si>
  <si>
    <t>Komunitná sociálna práca - z dotácie</t>
  </si>
  <si>
    <t>Komunitná sociálna práca - z vlastných zdrojov</t>
  </si>
  <si>
    <t>5.</t>
  </si>
  <si>
    <t>Nedefinovateľné vzdelávanie</t>
  </si>
  <si>
    <t>Grant - INTERREG - Regionálny manaž.bez hraníc</t>
  </si>
  <si>
    <t>Projekt - Višegradský fond - spolufinancovanie</t>
  </si>
  <si>
    <t>Členské príspevky</t>
  </si>
  <si>
    <t>Reprezentačné výdavky</t>
  </si>
  <si>
    <t xml:space="preserve">Z prenajatých priestorov - EĽRO </t>
  </si>
  <si>
    <t>ŠSZČ Hradné námestie - osobné výdavky</t>
  </si>
  <si>
    <t>ŠSZČ Hradné námestie - vecné výdavky</t>
  </si>
  <si>
    <t>Z prenajatých strojov, prístrojov, zariadení ...</t>
  </si>
  <si>
    <t>Transfery v rámci verejnej správy</t>
  </si>
  <si>
    <t>Zo štátneho rozpočtu - Reg. Manažment bez hraníc</t>
  </si>
  <si>
    <t>Zo štátneho rozpočtu - motivačný príspevok pre ŠZŠ</t>
  </si>
  <si>
    <t>Granty</t>
  </si>
  <si>
    <t>Spolufinancovanie cesty "Trasa - Mlynčeky"</t>
  </si>
  <si>
    <t>Kapitálové výdavky rozpočtových organizácií:</t>
  </si>
  <si>
    <t>Bežné príjmy</t>
  </si>
  <si>
    <t>Bežné výdavky</t>
  </si>
  <si>
    <t>Grant - spolufinancovanie propag. materiálov</t>
  </si>
  <si>
    <t>Správa mesta - ľudské zdroje</t>
  </si>
  <si>
    <t>Bytový dom Košická 2006 /ŠFRB, vlastné zdroje, úver/</t>
  </si>
  <si>
    <t>Technické zhodnotenie tepelného hospodárstva</t>
  </si>
  <si>
    <t>Grant - Lesné cesty v TANAP-e</t>
  </si>
  <si>
    <t>Z prenájmu nebytových priestorov v správe</t>
  </si>
  <si>
    <t>Z prenájmu nebytových priestorov polikliniky</t>
  </si>
  <si>
    <t>89</t>
  </si>
  <si>
    <t>Decentralizačná dotácia - strava pre soc.slabých /ŠZŠ/</t>
  </si>
  <si>
    <t>Decentralizačná dotácia - štipendiá /ŠZŠ/</t>
  </si>
  <si>
    <t>Projekt - vzdelávanie samosprávy - spolufinancovanie</t>
  </si>
  <si>
    <t>23 b.j. JUH Košická - dostavba</t>
  </si>
  <si>
    <t>Správa - bezbariérový prístup do budovy radnice</t>
  </si>
  <si>
    <t>MHD</t>
  </si>
  <si>
    <t>Zo štátneho rozpočtu - školstvo - účelové dotácie - PK</t>
  </si>
  <si>
    <t>Zo štátneho rozpočtu - školstvo - účelové dotácie - OK</t>
  </si>
  <si>
    <t>Zo štátneho rozpočtu - školstvo - účelové dotácie - ŠZŠ</t>
  </si>
  <si>
    <t>Dni športu mesta - z dotácie</t>
  </si>
  <si>
    <t>Iné roky</t>
  </si>
  <si>
    <t>Správa bytov</t>
  </si>
  <si>
    <t>Správa nebytových priestorov polikliniky</t>
  </si>
  <si>
    <t>Správa nebytových priestorov</t>
  </si>
  <si>
    <t>Oprava a údržba nebytových priestorov a bytov v správe</t>
  </si>
  <si>
    <t>Aktivačná činnosť - zo štátneho rozpočtu</t>
  </si>
  <si>
    <t>Aktivačná činnosť - z rozpočtu mesta</t>
  </si>
  <si>
    <t>Dotácia podľa VZN 9/2004 - primátor</t>
  </si>
  <si>
    <t>Dotácia podľa VZN 6/2005 - dotácie pre športové kluby</t>
  </si>
  <si>
    <t>EĽRO - z prenájmu reklamnej plochy počas EĽRO</t>
  </si>
  <si>
    <t xml:space="preserve">Projektové dokumentácie iné </t>
  </si>
  <si>
    <t>Prevod z odvodu po finančnom zúčtovaní</t>
  </si>
  <si>
    <t>Účasť na majetku - Kežmarok Invest, s.r.o.</t>
  </si>
  <si>
    <t>Z prenájmu kotolní</t>
  </si>
  <si>
    <t>MsP - nákup notebooku, LCD obr., rampa (maják)</t>
  </si>
  <si>
    <t>PD - fontána a altánok</t>
  </si>
  <si>
    <t>Realizácia fontány</t>
  </si>
  <si>
    <t>Realizácia koncertného altánku</t>
  </si>
  <si>
    <t>Prevod z rezervného fondu - byt. dom Košická 2006</t>
  </si>
  <si>
    <t>Z prenajatých pozemkov - TANAP</t>
  </si>
  <si>
    <t>Výstavba parkoviska - ul. Garbiarska</t>
  </si>
  <si>
    <t>Grant - rekonštrukcia a moder. ZŠ Nižná Brána</t>
  </si>
  <si>
    <t>Grant - Lesopark Sever - infraštruktúra</t>
  </si>
  <si>
    <t>Projekt - Lesopark Sever - infraštruktúra - spolufin.</t>
  </si>
  <si>
    <t>Projekt - Cyklotrasa Vrbov - spolufin.</t>
  </si>
  <si>
    <t>Grant - Cyklotrasa Vrbov</t>
  </si>
  <si>
    <t>Dotácia podľa VZN 9/2004 - MsZ - mládež, šport, vzdelávanie</t>
  </si>
  <si>
    <t>Dotácia podľa VZN 9/2004 MsZ - kultúra</t>
  </si>
  <si>
    <t>ŠSZČ Hradné námestie</t>
  </si>
  <si>
    <t>Oprava a údržba nebytových priestorov polikliniky</t>
  </si>
  <si>
    <t>Bežné príjmy v tis. Sk</t>
  </si>
  <si>
    <t>Kapitálové príjmy v tis. Sk</t>
  </si>
  <si>
    <t>Finančné príjmy v tis. Sk</t>
  </si>
  <si>
    <t>Finančná náhrada za dreviny - Tanap</t>
  </si>
  <si>
    <t>Výskum tajnej chodby ku hradu</t>
  </si>
  <si>
    <t xml:space="preserve">Bytový dom Košická 2007 /ŠFRB + dotácia + vl.zdroje/ </t>
  </si>
  <si>
    <t>Územný plán mesta - prehodnotenie a energetická koncepcia</t>
  </si>
  <si>
    <t>Oprava kábelových rozvodov, stožiarov a rozv. skríň</t>
  </si>
  <si>
    <t xml:space="preserve">Volejbalová liga - z dotácie </t>
  </si>
  <si>
    <t>Volejbalová liga - spolufinancovanie</t>
  </si>
  <si>
    <t>Športová olympiáda partnerských miest</t>
  </si>
  <si>
    <t>Mestská hokejbalová liga</t>
  </si>
  <si>
    <t>Mestská futbalová RONDO liga</t>
  </si>
  <si>
    <t xml:space="preserve">Verejné osvetlenie - rozšírenie </t>
  </si>
  <si>
    <t>Bežné výdavky v tis. Sk</t>
  </si>
  <si>
    <t>Kapitálové výdavky v tis. Sk</t>
  </si>
  <si>
    <t>Parkovisko - Košická</t>
  </si>
  <si>
    <t>Chodník - z ul. Komenského na sídl. JUH</t>
  </si>
  <si>
    <t>Štúdie stavieb</t>
  </si>
  <si>
    <t>Účasť na majetku - Výskum geotermálnej energie</t>
  </si>
  <si>
    <t>12</t>
  </si>
  <si>
    <t>Lesná cesta Malý Slavkov - oprava</t>
  </si>
  <si>
    <t>91</t>
  </si>
  <si>
    <t>99</t>
  </si>
  <si>
    <t>PD Bytový dom Košická 2007</t>
  </si>
  <si>
    <t>Finančné výdavky v tis. Sk</t>
  </si>
  <si>
    <t>Grant - Norský fin.mechanizmus-Rekonštr.hist.námestia</t>
  </si>
  <si>
    <t>PD - polohopisné a výškopisné zamerania</t>
  </si>
  <si>
    <t>Nákup náhradných bytov pre neplatičov z námestia</t>
  </si>
  <si>
    <t>2010</t>
  </si>
  <si>
    <t>Dane za špecifické služby</t>
  </si>
  <si>
    <t>Za psa</t>
  </si>
  <si>
    <t>Za nevýherné hracie prístroje</t>
  </si>
  <si>
    <t>Za predajné automaty</t>
  </si>
  <si>
    <t>Za ubytovanie</t>
  </si>
  <si>
    <t>Za užívanie verejného priestranstva</t>
  </si>
  <si>
    <t>Za užívanie verejného priestranstva - parkoviská</t>
  </si>
  <si>
    <t>Za užívanie verejného priestranstva - ostatné</t>
  </si>
  <si>
    <t>Za komunálne odpady a drobné stavebné odpady</t>
  </si>
  <si>
    <t>Nedaňové príjmy</t>
  </si>
  <si>
    <t>Príjmy z podnikania a z vlastníctva majetku</t>
  </si>
  <si>
    <t>Príjmy z podnikania</t>
  </si>
  <si>
    <t>Dividendy</t>
  </si>
  <si>
    <t>Príjmy z vlastníctva</t>
  </si>
  <si>
    <t>Dotácia - Rím.-kat.cirkev - ZŠ Sv. Kríža</t>
  </si>
  <si>
    <t>Dotácia - Denné detské sanatórium</t>
  </si>
  <si>
    <t>Dotácia - prestrešenie strechy ZŠ Dr. Fischera</t>
  </si>
  <si>
    <t>Dotácia z KÚŽP - ochrana životného prostredia</t>
  </si>
  <si>
    <t>Dotácia - z MPSVR SR - Stacionár</t>
  </si>
  <si>
    <t>Oprava "Mosta na Mýte"</t>
  </si>
  <si>
    <t>Oprava objektu - Biela Voda</t>
  </si>
  <si>
    <t>Prehodnotenie ÚPN SÚ - ortofotomapy</t>
  </si>
  <si>
    <t>Fontána a altánok - štúdia</t>
  </si>
  <si>
    <t>22</t>
  </si>
  <si>
    <t>Ochrana životného prostredia</t>
  </si>
  <si>
    <t>Prestavba CMZ - II. etapa</t>
  </si>
  <si>
    <t>43</t>
  </si>
  <si>
    <t>61</t>
  </si>
  <si>
    <t>Nemocnica, m. p. o. - náklady na vysporiadanie záväzkov</t>
  </si>
  <si>
    <t>2.4.</t>
  </si>
  <si>
    <t>Iné zdravotnícke služby</t>
  </si>
  <si>
    <t>HOSPIC Kežmarok - Nemocnica /poskytnutie služieb/</t>
  </si>
  <si>
    <t>Oprava budovy TJ Štart</t>
  </si>
  <si>
    <t>Revitalizovaná záhrada</t>
  </si>
  <si>
    <t>6.0.</t>
  </si>
  <si>
    <t>Bývanie a občianska vybavenosť inde neklasifikované</t>
  </si>
  <si>
    <t>14</t>
  </si>
  <si>
    <t>Odmena za projekt</t>
  </si>
  <si>
    <t>Halový futbalový turnaj žiakov</t>
  </si>
  <si>
    <t>18</t>
  </si>
  <si>
    <t>MsKS - knihy</t>
  </si>
  <si>
    <t>MsKS - oprava strechy</t>
  </si>
  <si>
    <t>Inštitút manažmentu kežmarského regiónu</t>
  </si>
  <si>
    <t>1.2.</t>
  </si>
  <si>
    <t>1.1.</t>
  </si>
  <si>
    <t>Spolu za Predškolská výchova</t>
  </si>
  <si>
    <t>Spolu za Základné vzdelanie</t>
  </si>
  <si>
    <t>Dotácia na neštátne školské zariadenie - ZŠ Sv. Kríža</t>
  </si>
  <si>
    <t>27</t>
  </si>
  <si>
    <t>29</t>
  </si>
  <si>
    <t>Súkromná MŠ Kušnierska</t>
  </si>
  <si>
    <t>Spolu za Školstvo</t>
  </si>
  <si>
    <t>28</t>
  </si>
  <si>
    <t>Dotácia na neštátne školské zariadenie - DDS, s.r.o.</t>
  </si>
  <si>
    <t>Stacionár - dotácia</t>
  </si>
  <si>
    <t>MsKS Literárny Kežmarok</t>
  </si>
  <si>
    <t>Predaj projektov</t>
  </si>
  <si>
    <t>Grant - STZ - z eurofondov</t>
  </si>
  <si>
    <t>Priemyselná zóna - dotácia na RR</t>
  </si>
  <si>
    <t>Správa - rekonštrukcia počítačovej siete a server</t>
  </si>
  <si>
    <t>STZ - grant z eurofondov</t>
  </si>
  <si>
    <t>STZ - grant z eurofondov /spolufinancovanie/</t>
  </si>
  <si>
    <t>STZ - nákup rolby</t>
  </si>
  <si>
    <t>STZ - dofinancovanie kamer.systému, vybud. Kabín</t>
  </si>
  <si>
    <t>CVČ - nákup budovy</t>
  </si>
  <si>
    <t>Stacionár - zastrešenie strechy /spolufinancovanie/</t>
  </si>
  <si>
    <t>Stacionár - zastrešenie strechy /z dotácie/</t>
  </si>
  <si>
    <t>Parkovisko autobusov pri evanjelických kostoloch</t>
  </si>
  <si>
    <t>Projekt - prestrešenie strechy ZŠ Dr. Fischera</t>
  </si>
  <si>
    <t>PD - Amfiteáter</t>
  </si>
  <si>
    <t>Vodovodná prípojka - Amfiteáter</t>
  </si>
  <si>
    <t>Úprava cesty Nižná Brána - rekonštrukcia</t>
  </si>
  <si>
    <t>Nemocnica - nákup prístrojov</t>
  </si>
  <si>
    <t>Rekonštrukcia a modernizácia nemocnice - spolufin.</t>
  </si>
  <si>
    <t>TANAP - hosp. budova Mlynčeky - vodovod</t>
  </si>
  <si>
    <t>PD - Lesopark - prístupová cesty</t>
  </si>
  <si>
    <t>PD - ul. Priekopa - rekonštrukcia cesty</t>
  </si>
  <si>
    <t>PD - Kompostáreň</t>
  </si>
  <si>
    <t>PD - VO Pradiareň - rozšírenie a úprava</t>
  </si>
  <si>
    <t>VO Pradiareň - rozšírenie a úprava</t>
  </si>
  <si>
    <t>Správa - nákup kopírky</t>
  </si>
  <si>
    <t xml:space="preserve">          Saldo bežného rozpočtu</t>
  </si>
  <si>
    <t>Vlastné príjmy RO</t>
  </si>
  <si>
    <t>Bežné výdavky RO</t>
  </si>
  <si>
    <t xml:space="preserve">             Kapitálové výdavky RO</t>
  </si>
  <si>
    <t xml:space="preserve">             Kapitálové výdavky</t>
  </si>
  <si>
    <t xml:space="preserve">       Saldo kapitálového rozpočtu</t>
  </si>
  <si>
    <t xml:space="preserve">         Finančné operácie - výdavky</t>
  </si>
  <si>
    <t xml:space="preserve">          Finančné operácie - príjmy</t>
  </si>
  <si>
    <t xml:space="preserve">                 PRÍJMY SPOLU</t>
  </si>
  <si>
    <t xml:space="preserve">                VÝDAVKY SPOLU</t>
  </si>
  <si>
    <t xml:space="preserve">    SALDO CELKOVÉHO ROZPOČTU</t>
  </si>
  <si>
    <t xml:space="preserve">        Saldo finančných operácií</t>
  </si>
  <si>
    <t xml:space="preserve">                Kapitálové príjmy</t>
  </si>
  <si>
    <t xml:space="preserve">            Vlastné kapitálové príjmy RO</t>
  </si>
  <si>
    <t>Spracoval: Ing. Karpiš Miroslav, Semanová Blažena</t>
  </si>
  <si>
    <t xml:space="preserve">                                                                            Rozpočet pre roky   2008 - 2010 - r e k a p i t u l á c i a</t>
  </si>
  <si>
    <t>Prevod z rezervného fondu - MPBH</t>
  </si>
  <si>
    <t>Prevod z rezervného fondu - ZŠ Nižná Brána</t>
  </si>
  <si>
    <t>Prevod z rezervného fondu - MŠ Severná</t>
  </si>
  <si>
    <t>Prevod z rezervného fondu - IBV Kamenná baňa</t>
  </si>
  <si>
    <t>Príjem zo splatenia finančnej výpomoci NsP, m.p.o.</t>
  </si>
  <si>
    <t>Príjem zo splatenia finančnej výpomoci Kežmarok Invest.s.r.o.</t>
  </si>
  <si>
    <t>Finančná výpomoc - NsP</t>
  </si>
  <si>
    <t>Finančná výpomoc - Spravbytherm, s.r.o.</t>
  </si>
  <si>
    <t>Finančná výpomoc - Kežmarok Invest, s.r.o.</t>
  </si>
  <si>
    <t>Účasť na majetku - Technické služby, s.r.o.</t>
  </si>
  <si>
    <t>Splátky leasingu - SPRÁVA</t>
  </si>
  <si>
    <t>Splátky leasingu - SÚ - Škoda Fabia</t>
  </si>
  <si>
    <t>Splátky leasingu - MsP - Škoda Fabia</t>
  </si>
  <si>
    <t>Splátky leasingu - terénne vozidlo MsP - Mazda</t>
  </si>
  <si>
    <t>Z prenájmu bytu - Veľký Krtíš</t>
  </si>
  <si>
    <t>Dotácie podľa VZN - cestovný ruch</t>
  </si>
  <si>
    <t>Energie za neobsadené nebyt.priestory a byty</t>
  </si>
  <si>
    <t>Byt Veľký Krtiš - služby spojené s bývaním</t>
  </si>
  <si>
    <t>TANAP - oprava hosp. budovy v Mlynčekoch</t>
  </si>
  <si>
    <t>TANAP - mandátna zmluva</t>
  </si>
  <si>
    <t>MsP - špeciálne stroje, prístroje, zariadenia</t>
  </si>
  <si>
    <t>Dotácia - z NEFO fondu PSK</t>
  </si>
  <si>
    <t>Grant - územný plán CMZ</t>
  </si>
  <si>
    <t>MHZ</t>
  </si>
  <si>
    <t>MHZ - nákup prenosnej striekačky</t>
  </si>
  <si>
    <t>MsKS - príspevok na kapitálové výdavky</t>
  </si>
  <si>
    <t>Mestský športový klub</t>
  </si>
  <si>
    <t>Realizácia prvkov drobnej architektúry - nákup a oprava lavičiek</t>
  </si>
  <si>
    <t>ŠSZČ Nižná Brána</t>
  </si>
  <si>
    <t>ŠSZČ Nižná Brána - vecné výdavky</t>
  </si>
  <si>
    <t>ŠSZČ Nižná Brána - osobné výdavky</t>
  </si>
  <si>
    <t>Projekt - Protidrogový - Druhá strana - spolufinancovanie</t>
  </si>
  <si>
    <t xml:space="preserve">Separovaný zber - príjem z vyseparovaných komodít </t>
  </si>
  <si>
    <t>Dotácia - Súkromná MŠ Kušnierska</t>
  </si>
  <si>
    <t>Mestský informačný systém /navigačný/</t>
  </si>
  <si>
    <t>CINTORÍN - elektronická registrácia hrobových miest</t>
  </si>
  <si>
    <t xml:space="preserve">Parkovisko - PD - Baštova ul. </t>
  </si>
  <si>
    <t>Parkovisko Baštova ul. - výstavba</t>
  </si>
  <si>
    <t>Sieň športovej slávy</t>
  </si>
  <si>
    <t>HOSPIC Ľubica</t>
  </si>
  <si>
    <t>Za porušenie ostatných predpisov - MsP</t>
  </si>
  <si>
    <t>Za porušenie ostatných predpisov - /pokuty z OÚ/</t>
  </si>
  <si>
    <t>Z rozpočtu VÚC - NEFO</t>
  </si>
  <si>
    <t xml:space="preserve">Z rozpočtu VÚC </t>
  </si>
  <si>
    <t>Z rozpočtu VÚC - Stacionár</t>
  </si>
  <si>
    <t>Účelové dotácie /ŠZŠ/</t>
  </si>
  <si>
    <t>Motivačný príspevok /ŠZŠ/</t>
  </si>
  <si>
    <t>Dotácia podľa VZN 1/2007 - kultúra</t>
  </si>
  <si>
    <t>Účasť na majetku - hokejový klub</t>
  </si>
  <si>
    <t>Okružná križovatka LIDL</t>
  </si>
  <si>
    <t>Dávky vyplatené občanom a rodinám - osobitný príjemca</t>
  </si>
  <si>
    <t>Oprava chodníkov</t>
  </si>
  <si>
    <t>Realizácia drobnej údržby</t>
  </si>
  <si>
    <t>Poľná ul. - povrchová úprava komunikácie (asfalt)</t>
  </si>
  <si>
    <t>Poľná ul. - predĺženie komunikácie</t>
  </si>
  <si>
    <t>Spevnenie cesty Pri zastávke</t>
  </si>
  <si>
    <t>Chodník do Pradiarne</t>
  </si>
  <si>
    <t>Výsadba zelene - ul. Lanškrounská</t>
  </si>
  <si>
    <t>Výsadba zelene - ul. Kuzmányho</t>
  </si>
  <si>
    <t>Park a detské ihrisko Košická a Bardejovská</t>
  </si>
  <si>
    <t>Svetelná križovatka na Mýte</t>
  </si>
  <si>
    <t>Grant - Višegradský fond, resp. iné zdroje</t>
  </si>
  <si>
    <t>PD - Bytový dom Košická 11, 13</t>
  </si>
  <si>
    <t>PD - Bytový dom Košická 5, 7, 9</t>
  </si>
  <si>
    <t>Správa - javisko s prístreškom</t>
  </si>
  <si>
    <t>Monografia Kežmarok /spracovanie a vydanie kníh/</t>
  </si>
  <si>
    <t>Propagácia mesta - nová internetová stránka</t>
  </si>
  <si>
    <t>Vianočné a sviatočné osvetlenie</t>
  </si>
  <si>
    <t>PD - Reduta</t>
  </si>
  <si>
    <t xml:space="preserve">Grant - Komunitné centrum </t>
  </si>
  <si>
    <t>Dotácia -  Bytový dom Weilburská 5, 7</t>
  </si>
  <si>
    <t>Dotácia -  Bytový dom Košická 5, 7, 9</t>
  </si>
  <si>
    <t>Dotácia - z MPSVR SR</t>
  </si>
  <si>
    <t>PD - Bytový dom - 18 b.j. Weilburská 5, 7</t>
  </si>
  <si>
    <t>Bytový dom - Košická 11, 13</t>
  </si>
  <si>
    <t>Dotácia - Bytový dom Košická 11, 13</t>
  </si>
  <si>
    <t>Bytový dom - Košická 5, 7, 9</t>
  </si>
  <si>
    <t>Bytový dom - 18 b.j. Weilburská 5, 7</t>
  </si>
  <si>
    <t>Z prenajatých parkovísk</t>
  </si>
  <si>
    <t>Výkon osobitného príjemcu zo štát. rozp.</t>
  </si>
  <si>
    <t>Komunitné centrum - z dotácie</t>
  </si>
  <si>
    <t>Komunitné centrum - z vlastných zdrojov</t>
  </si>
  <si>
    <t>Úroky - Investicný úver - 18 b.j. Weilburská 5, 7</t>
  </si>
  <si>
    <t>Úroky - Investicný úver - Košická 5, 7, 9</t>
  </si>
  <si>
    <t>Úroky - Investicný úver - Košická 11, 13</t>
  </si>
  <si>
    <t>Bankové poplatky</t>
  </si>
  <si>
    <t>Komunálny odpad - bankové poplatky</t>
  </si>
  <si>
    <t>Daň z úrokov</t>
  </si>
  <si>
    <t>Príjem zo splatenia finančnej výpomoci Spravbytherm, s.r.o.</t>
  </si>
  <si>
    <t xml:space="preserve">MsKS - Vianoce a Nový rok </t>
  </si>
  <si>
    <t>PD - Rekonštrukcia námestia (dopracovanie projektu)</t>
  </si>
  <si>
    <t>Domov dôchodcov - príjem na kapitálové výdavky</t>
  </si>
  <si>
    <t>O.C:</t>
  </si>
  <si>
    <t>oblasť.cieľ Programu rozvoja...</t>
  </si>
  <si>
    <t>Prešov - príprava kandidatúry na titul "Európske hl.mesto kultúry 2013"</t>
  </si>
  <si>
    <t>STZ - Športová hala</t>
  </si>
  <si>
    <t>Projekty pre školstvo</t>
  </si>
  <si>
    <t>Štúdia oprava kasární</t>
  </si>
  <si>
    <t>Rekonštrukcia Hviezdoslavovej ulice</t>
  </si>
  <si>
    <t>Mestská školská rada - z rozpočtu školstva</t>
  </si>
  <si>
    <t>Stacionár - z rozpočtu školstva</t>
  </si>
  <si>
    <t>Oprava a údržba - vchod do budovy polikliniky</t>
  </si>
  <si>
    <t>Prevod z rezervného fondu</t>
  </si>
  <si>
    <t>Úroky - Investičný úver -  bytový dom Košická 10</t>
  </si>
  <si>
    <t>Úroky - Investičný úver - bytový dom Košická 12</t>
  </si>
  <si>
    <t>Úroky - Investičný úver - bytový dom Košická 1, 3</t>
  </si>
  <si>
    <t>Úroky - Investičný úver - bytový dom Weilburská 1, 3</t>
  </si>
  <si>
    <t>Úroky - Investičný úver /komerčný/ - byt.dom Weilburská 1, 3</t>
  </si>
  <si>
    <t>Úver Dexia banka - bytový dom Weilburská 1, 3</t>
  </si>
  <si>
    <t>Úver ŠFRB - bytový dom  18 b.j. Weilburská 5, 7</t>
  </si>
  <si>
    <t>Úver ŠFRB - bytový dom  Košická 5, 7, 9</t>
  </si>
  <si>
    <t>Úver ŠFRB - bytový dom Košická 11, 13</t>
  </si>
  <si>
    <t>Úver ŠFRB - bytový dom Weilburská 1, 3</t>
  </si>
  <si>
    <t>Splátky úveru ŠFRB - bytový dom Košická 10</t>
  </si>
  <si>
    <t>Splátky úveru ŠFRB - bytový dom Košická 12</t>
  </si>
  <si>
    <t>Splátky úveru ŠFRB - bytový dom Košická 1, 3</t>
  </si>
  <si>
    <t>Splátky úveru ŠFRB - bytový dom Weilburská 1, 3</t>
  </si>
  <si>
    <t>Splátky úveru Dexia - bytový dom Weilburská 1, 3</t>
  </si>
  <si>
    <t>Splátky úveru ŠFRB - bytový dom 18 b.j. Weilburská 5, 7</t>
  </si>
  <si>
    <t>Splátky úveru ŠFRB - bytový dom Košická 5, 7, 9</t>
  </si>
  <si>
    <t>Splátky úveru ŠFRB - bytový dom Košická 11, 13</t>
  </si>
  <si>
    <t>MsP - výdavky na psov</t>
  </si>
  <si>
    <t>Príjmy za predaj hnut.majetku SMŠ Kušnierska</t>
  </si>
  <si>
    <t>Finančná výpomoc - Nemocnica</t>
  </si>
  <si>
    <t>Starý cintorín - oprava vodovodu, osvetlenie</t>
  </si>
  <si>
    <t>Vedenie kroniky mesta</t>
  </si>
  <si>
    <t>Nemocnica, m. p. o.- výmena okien + bežná údržba</t>
  </si>
  <si>
    <t>Nemocnica, n. o. - dotácia</t>
  </si>
  <si>
    <t>Rekonštrukcia budov v areáli TS</t>
  </si>
  <si>
    <t>Dotácia pre Nemocnicu</t>
  </si>
  <si>
    <t>Bezbariérová prestavba chodníka ul. Kuzmányho</t>
  </si>
  <si>
    <t xml:space="preserve">Finančná výpomoc - Nemocnica, n. o. </t>
  </si>
  <si>
    <t>Kežmarok, 13. 12. 2007</t>
  </si>
  <si>
    <t>Budova polikliniky - výmena okien + bežná údržba</t>
  </si>
  <si>
    <t>Propagácia mesta - iná</t>
  </si>
  <si>
    <t>44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</si>
</sst>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\ &quot;Kč&quot;;\-#,##0\ &quot;Kč&quot;"/>
    <numFmt numFmtId="168" formatCode="#,##0\ &quot;Kč&quot;;[Red]\-#,##0\ &quot;Kč&quot;"/>
    <numFmt numFmtId="169" formatCode="#,##0.00\ &quot;Kč&quot;;\-#,##0.00\ &quot;Kč&quot;"/>
    <numFmt numFmtId="170" formatCode="#,##0.00\ &quot;Kč&quot;;[Red]\-#,##0.00\ &quot;Kč&quot;"/>
    <numFmt numFmtId="171" formatCode="_-* #,##0\ &quot;Kč&quot;_-;\-* #,##0\ &quot;Kč&quot;_-;_-* &quot;-&quot;\ &quot;Kč&quot;_-;_-@_-"/>
    <numFmt numFmtId="172" formatCode="_-* #,##0\ _K_č_-;\-* #,##0\ _K_č_-;_-* &quot;-&quot;\ _K_č_-;_-@_-"/>
    <numFmt numFmtId="173" formatCode="_-* #,##0.00\ &quot;Kč&quot;_-;\-* #,##0.00\ &quot;Kč&quot;_-;_-* &quot;-&quot;??\ &quot;Kč&quot;_-;_-@_-"/>
    <numFmt numFmtId="174" formatCode="_-* #,##0.00\ _K_č_-;\-* #,##0.00\ _K_č_-;_-* &quot;-&quot;??\ _K_č_-;_-@_-"/>
    <numFmt numFmtId="175" formatCode="0.0%"/>
    <numFmt numFmtId="176" formatCode="#,##0.0"/>
    <numFmt numFmtId="177" formatCode="#,##0.000"/>
  </numFmts>
  <fonts count="2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7"/>
      <name val="Arial CE"/>
      <family val="2"/>
    </font>
    <font>
      <sz val="10"/>
      <color indexed="9"/>
      <name val="Arial CE"/>
      <family val="2"/>
    </font>
    <font>
      <i/>
      <u val="single"/>
      <sz val="10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7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7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49" fontId="2" fillId="0" borderId="2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7" xfId="0" applyFont="1" applyBorder="1" applyAlignment="1">
      <alignment/>
    </xf>
    <xf numFmtId="3" fontId="0" fillId="0" borderId="7" xfId="0" applyNumberFormat="1" applyBorder="1" applyAlignment="1">
      <alignment/>
    </xf>
    <xf numFmtId="0" fontId="3" fillId="0" borderId="0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1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49" fontId="1" fillId="0" borderId="9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0" fillId="0" borderId="13" xfId="0" applyNumberFormat="1" applyBorder="1" applyAlignment="1">
      <alignment/>
    </xf>
    <xf numFmtId="0" fontId="2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" xfId="0" applyBorder="1" applyAlignment="1">
      <alignment/>
    </xf>
    <xf numFmtId="3" fontId="8" fillId="0" borderId="7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0" fillId="2" borderId="3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3" fillId="1" borderId="19" xfId="0" applyFont="1" applyFill="1" applyBorder="1" applyAlignment="1">
      <alignment/>
    </xf>
    <xf numFmtId="0" fontId="3" fillId="1" borderId="10" xfId="0" applyFont="1" applyFill="1" applyBorder="1" applyAlignment="1">
      <alignment/>
    </xf>
    <xf numFmtId="0" fontId="3" fillId="1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" xfId="0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3" fillId="1" borderId="23" xfId="0" applyFont="1" applyFill="1" applyBorder="1" applyAlignment="1">
      <alignment/>
    </xf>
    <xf numFmtId="0" fontId="3" fillId="1" borderId="1" xfId="0" applyFont="1" applyFill="1" applyBorder="1" applyAlignment="1">
      <alignment/>
    </xf>
    <xf numFmtId="0" fontId="3" fillId="1" borderId="24" xfId="0" applyFont="1" applyFill="1" applyBorder="1" applyAlignment="1">
      <alignment/>
    </xf>
    <xf numFmtId="0" fontId="3" fillId="1" borderId="4" xfId="0" applyFont="1" applyFill="1" applyBorder="1" applyAlignment="1">
      <alignment/>
    </xf>
    <xf numFmtId="0" fontId="3" fillId="1" borderId="2" xfId="0" applyFont="1" applyFill="1" applyBorder="1" applyAlignment="1">
      <alignment/>
    </xf>
    <xf numFmtId="0" fontId="3" fillId="2" borderId="0" xfId="0" applyFont="1" applyFill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0" fillId="2" borderId="33" xfId="0" applyNumberFormat="1" applyFont="1" applyFill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3" fontId="0" fillId="2" borderId="34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19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2" borderId="20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3" fontId="3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left"/>
    </xf>
    <xf numFmtId="0" fontId="14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" xfId="0" applyNumberFormat="1" applyFont="1" applyBorder="1" applyAlignment="1">
      <alignment/>
    </xf>
    <xf numFmtId="0" fontId="20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2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0" fontId="22" fillId="0" borderId="0" xfId="0" applyFont="1" applyAlignment="1">
      <alignment/>
    </xf>
    <xf numFmtId="0" fontId="11" fillId="0" borderId="13" xfId="0" applyFont="1" applyBorder="1" applyAlignment="1">
      <alignment/>
    </xf>
    <xf numFmtId="3" fontId="11" fillId="0" borderId="13" xfId="0" applyNumberFormat="1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42" xfId="0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3" fillId="0" borderId="7" xfId="0" applyNumberFormat="1" applyFont="1" applyBorder="1" applyAlignment="1">
      <alignment/>
    </xf>
    <xf numFmtId="3" fontId="23" fillId="0" borderId="7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22" fillId="0" borderId="11" xfId="0" applyNumberFormat="1" applyFont="1" applyBorder="1" applyAlignment="1">
      <alignment/>
    </xf>
    <xf numFmtId="49" fontId="22" fillId="0" borderId="7" xfId="0" applyNumberFormat="1" applyFont="1" applyBorder="1" applyAlignment="1">
      <alignment/>
    </xf>
    <xf numFmtId="0" fontId="23" fillId="0" borderId="7" xfId="0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44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5" fillId="0" borderId="0" xfId="0" applyNumberFormat="1" applyFont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33">
      <selection activeCell="A138" sqref="A138"/>
    </sheetView>
  </sheetViews>
  <sheetFormatPr defaultColWidth="9.00390625" defaultRowHeight="12.75"/>
  <cols>
    <col min="1" max="1" width="7.625" style="2" bestFit="1" customWidth="1"/>
    <col min="2" max="2" width="42.75390625" style="2" customWidth="1"/>
    <col min="3" max="4" width="8.75390625" style="0" customWidth="1"/>
    <col min="5" max="5" width="8.75390625" style="27" customWidth="1"/>
    <col min="6" max="6" width="8.75390625" style="155" customWidth="1"/>
  </cols>
  <sheetData>
    <row r="1" spans="1:6" ht="18">
      <c r="A1" s="192" t="s">
        <v>407</v>
      </c>
      <c r="B1" s="193"/>
      <c r="C1" s="193"/>
      <c r="D1" s="193"/>
      <c r="E1" s="193"/>
      <c r="F1" s="193"/>
    </row>
    <row r="2" ht="12.75"/>
    <row r="3" spans="3:6" ht="12.75">
      <c r="C3" s="8" t="s">
        <v>189</v>
      </c>
      <c r="D3" s="194" t="s">
        <v>190</v>
      </c>
      <c r="E3" s="194"/>
      <c r="F3" s="194"/>
    </row>
    <row r="4" spans="1:6" ht="12.75">
      <c r="A4" s="7" t="s">
        <v>0</v>
      </c>
      <c r="B4" s="40" t="s">
        <v>11</v>
      </c>
      <c r="C4" s="36" t="s">
        <v>191</v>
      </c>
      <c r="D4" s="35">
        <v>2008</v>
      </c>
      <c r="E4" s="36" t="s">
        <v>192</v>
      </c>
      <c r="F4" s="36" t="s">
        <v>436</v>
      </c>
    </row>
    <row r="5" spans="1:6" s="27" customFormat="1" ht="12.75">
      <c r="A5" s="158">
        <v>100</v>
      </c>
      <c r="B5" s="158" t="s">
        <v>130</v>
      </c>
      <c r="C5" s="10">
        <f>C6+C9+C14</f>
        <v>129590</v>
      </c>
      <c r="D5" s="10">
        <f>D6+D9+D14</f>
        <v>159064</v>
      </c>
      <c r="E5" s="10">
        <f>E6+E9+E14</f>
        <v>168429</v>
      </c>
      <c r="F5" s="10">
        <f>SUM(F6+F9+F14)</f>
        <v>178621</v>
      </c>
    </row>
    <row r="6" spans="1:6" ht="12.75">
      <c r="A6" s="11">
        <v>110</v>
      </c>
      <c r="B6" s="11" t="s">
        <v>131</v>
      </c>
      <c r="C6" s="12">
        <f aca="true" t="shared" si="0" ref="C6:F7">C7</f>
        <v>105120</v>
      </c>
      <c r="D6" s="12">
        <f t="shared" si="0"/>
        <v>133148</v>
      </c>
      <c r="E6" s="12">
        <f t="shared" si="0"/>
        <v>142463</v>
      </c>
      <c r="F6" s="12">
        <f>F7</f>
        <v>152655</v>
      </c>
    </row>
    <row r="7" spans="1:6" ht="12.75">
      <c r="A7" s="7">
        <v>111</v>
      </c>
      <c r="B7" s="7" t="s">
        <v>132</v>
      </c>
      <c r="C7" s="13">
        <f t="shared" si="0"/>
        <v>105120</v>
      </c>
      <c r="D7" s="13">
        <v>133148</v>
      </c>
      <c r="E7" s="13">
        <f t="shared" si="0"/>
        <v>142463</v>
      </c>
      <c r="F7" s="13">
        <f t="shared" si="0"/>
        <v>152655</v>
      </c>
    </row>
    <row r="8" spans="1:6" ht="12.75">
      <c r="A8" s="14">
        <v>111003</v>
      </c>
      <c r="B8" s="14" t="s">
        <v>129</v>
      </c>
      <c r="C8" s="15">
        <v>105120</v>
      </c>
      <c r="D8" s="15">
        <v>133148</v>
      </c>
      <c r="E8" s="15">
        <v>142463</v>
      </c>
      <c r="F8" s="15">
        <v>152655</v>
      </c>
    </row>
    <row r="9" spans="1:6" ht="12.75">
      <c r="A9" s="11">
        <v>120</v>
      </c>
      <c r="B9" s="11" t="s">
        <v>133</v>
      </c>
      <c r="C9" s="12">
        <f>C10</f>
        <v>12623</v>
      </c>
      <c r="D9" s="12">
        <f>D10</f>
        <v>14414</v>
      </c>
      <c r="E9" s="12">
        <f>E10</f>
        <v>14414</v>
      </c>
      <c r="F9" s="12">
        <f>F10</f>
        <v>14414</v>
      </c>
    </row>
    <row r="10" spans="1:6" ht="12.75">
      <c r="A10" s="7">
        <v>121</v>
      </c>
      <c r="B10" s="7" t="s">
        <v>1</v>
      </c>
      <c r="C10" s="13">
        <f>SUM(C11:C13)</f>
        <v>12623</v>
      </c>
      <c r="D10" s="13">
        <f>SUM(D11:D13)</f>
        <v>14414</v>
      </c>
      <c r="E10" s="13">
        <f>SUM(E11:E13)</f>
        <v>14414</v>
      </c>
      <c r="F10" s="13">
        <f>SUM(F11:F13)</f>
        <v>14414</v>
      </c>
    </row>
    <row r="11" spans="1:6" ht="12.75">
      <c r="A11" s="14">
        <v>121001</v>
      </c>
      <c r="B11" s="14" t="s">
        <v>134</v>
      </c>
      <c r="C11" s="15">
        <v>1005</v>
      </c>
      <c r="D11" s="15">
        <v>1223</v>
      </c>
      <c r="E11" s="15">
        <v>1223</v>
      </c>
      <c r="F11" s="15">
        <v>1223</v>
      </c>
    </row>
    <row r="12" spans="1:6" ht="12.75">
      <c r="A12" s="14">
        <v>121002</v>
      </c>
      <c r="B12" s="14" t="s">
        <v>135</v>
      </c>
      <c r="C12" s="15">
        <v>11104</v>
      </c>
      <c r="D12" s="15">
        <v>12570</v>
      </c>
      <c r="E12" s="15">
        <v>12570</v>
      </c>
      <c r="F12" s="15">
        <v>12570</v>
      </c>
    </row>
    <row r="13" spans="1:6" ht="12.75">
      <c r="A13" s="14">
        <v>121003</v>
      </c>
      <c r="B13" s="14" t="s">
        <v>136</v>
      </c>
      <c r="C13" s="15">
        <v>514</v>
      </c>
      <c r="D13" s="15">
        <v>621</v>
      </c>
      <c r="E13" s="15">
        <v>621</v>
      </c>
      <c r="F13" s="15">
        <v>621</v>
      </c>
    </row>
    <row r="14" spans="1:6" ht="12.75">
      <c r="A14" s="11">
        <v>130</v>
      </c>
      <c r="B14" s="11" t="s">
        <v>137</v>
      </c>
      <c r="C14" s="12">
        <f>C15</f>
        <v>11847</v>
      </c>
      <c r="D14" s="12">
        <f>D15</f>
        <v>11502</v>
      </c>
      <c r="E14" s="12">
        <f>E15</f>
        <v>11552</v>
      </c>
      <c r="F14" s="12">
        <f>F15</f>
        <v>11552</v>
      </c>
    </row>
    <row r="15" spans="1:6" ht="12.75">
      <c r="A15" s="7">
        <v>133</v>
      </c>
      <c r="B15" s="7" t="s">
        <v>437</v>
      </c>
      <c r="C15" s="13">
        <f>SUM(C16:C20)+C23</f>
        <v>11847</v>
      </c>
      <c r="D15" s="13">
        <f>SUM(D16:D20)+D23</f>
        <v>11502</v>
      </c>
      <c r="E15" s="13">
        <f>SUM(E16:E20)+E23</f>
        <v>11552</v>
      </c>
      <c r="F15" s="24">
        <f>SUM(F16:F20)+F23</f>
        <v>11552</v>
      </c>
    </row>
    <row r="16" spans="1:6" ht="12.75">
      <c r="A16" s="14">
        <v>133001</v>
      </c>
      <c r="B16" s="14" t="s">
        <v>438</v>
      </c>
      <c r="C16" s="15">
        <v>190</v>
      </c>
      <c r="D16" s="15">
        <v>220</v>
      </c>
      <c r="E16" s="15">
        <v>220</v>
      </c>
      <c r="F16" s="15">
        <v>220</v>
      </c>
    </row>
    <row r="17" spans="1:6" ht="12.75">
      <c r="A17" s="14">
        <v>133003</v>
      </c>
      <c r="B17" s="14" t="s">
        <v>439</v>
      </c>
      <c r="C17" s="15">
        <v>40</v>
      </c>
      <c r="D17" s="15">
        <v>5</v>
      </c>
      <c r="E17" s="15">
        <v>5</v>
      </c>
      <c r="F17" s="15">
        <v>5</v>
      </c>
    </row>
    <row r="18" spans="1:6" ht="12.75">
      <c r="A18" s="14">
        <v>133004</v>
      </c>
      <c r="B18" s="14" t="s">
        <v>440</v>
      </c>
      <c r="C18" s="15">
        <v>10</v>
      </c>
      <c r="D18" s="15">
        <v>15</v>
      </c>
      <c r="E18" s="15">
        <v>15</v>
      </c>
      <c r="F18" s="15">
        <v>15</v>
      </c>
    </row>
    <row r="19" spans="1:6" ht="12.75">
      <c r="A19" s="14">
        <v>133006</v>
      </c>
      <c r="B19" s="14" t="s">
        <v>441</v>
      </c>
      <c r="C19" s="15">
        <v>150</v>
      </c>
      <c r="D19" s="15">
        <v>150</v>
      </c>
      <c r="E19" s="15">
        <v>200</v>
      </c>
      <c r="F19" s="15">
        <v>200</v>
      </c>
    </row>
    <row r="20" spans="1:6" ht="12.75">
      <c r="A20" s="14">
        <v>133012</v>
      </c>
      <c r="B20" s="14" t="s">
        <v>442</v>
      </c>
      <c r="C20" s="15">
        <f>SUM(C21:C22)</f>
        <v>460</v>
      </c>
      <c r="D20" s="15">
        <f>SUM(D21:D22)</f>
        <v>100</v>
      </c>
      <c r="E20" s="15">
        <f>SUM(E21:E22)</f>
        <v>100</v>
      </c>
      <c r="F20" s="15">
        <f>SUM(F21:F22)</f>
        <v>100</v>
      </c>
    </row>
    <row r="21" spans="1:6" ht="12.75">
      <c r="A21" s="37">
        <v>133012</v>
      </c>
      <c r="B21" s="37" t="s">
        <v>443</v>
      </c>
      <c r="C21" s="38">
        <v>360</v>
      </c>
      <c r="D21" s="38">
        <v>0</v>
      </c>
      <c r="E21" s="38">
        <v>0</v>
      </c>
      <c r="F21" s="38">
        <v>0</v>
      </c>
    </row>
    <row r="22" spans="1:6" ht="12.75">
      <c r="A22" s="37">
        <v>133012</v>
      </c>
      <c r="B22" s="37" t="s">
        <v>444</v>
      </c>
      <c r="C22" s="38">
        <v>100</v>
      </c>
      <c r="D22" s="38">
        <v>100</v>
      </c>
      <c r="E22" s="38">
        <v>100</v>
      </c>
      <c r="F22" s="38">
        <v>100</v>
      </c>
    </row>
    <row r="23" spans="1:6" ht="12.75">
      <c r="A23" s="14">
        <v>133013</v>
      </c>
      <c r="B23" s="14" t="s">
        <v>445</v>
      </c>
      <c r="C23" s="15">
        <v>10997</v>
      </c>
      <c r="D23" s="15">
        <f>ROUND((3596+7757)*0.97,0)</f>
        <v>11012</v>
      </c>
      <c r="E23" s="15">
        <f>D23</f>
        <v>11012</v>
      </c>
      <c r="F23" s="15">
        <f>E23</f>
        <v>11012</v>
      </c>
    </row>
    <row r="24" spans="1:6" s="27" customFormat="1" ht="12.75">
      <c r="A24" s="158">
        <v>200</v>
      </c>
      <c r="B24" s="158" t="s">
        <v>446</v>
      </c>
      <c r="C24" s="10">
        <f>C25+C42+C63+C66</f>
        <v>51785</v>
      </c>
      <c r="D24" s="10">
        <f>D25+D42+D63+D66</f>
        <v>27914</v>
      </c>
      <c r="E24" s="10">
        <f>E25+E42+E63+E66</f>
        <v>26079</v>
      </c>
      <c r="F24" s="10">
        <f>F25+F42+F63+F66</f>
        <v>26195</v>
      </c>
    </row>
    <row r="25" spans="1:6" ht="12.75">
      <c r="A25" s="11">
        <v>210</v>
      </c>
      <c r="B25" s="11" t="s">
        <v>447</v>
      </c>
      <c r="C25" s="12">
        <f>C26+C28</f>
        <v>21900</v>
      </c>
      <c r="D25" s="12">
        <f>D26+D28</f>
        <v>20408</v>
      </c>
      <c r="E25" s="12">
        <f>E26+E28</f>
        <v>18356</v>
      </c>
      <c r="F25" s="12">
        <f>F26+F28</f>
        <v>18356</v>
      </c>
    </row>
    <row r="26" spans="1:6" ht="12.75">
      <c r="A26" s="7">
        <v>211</v>
      </c>
      <c r="B26" s="7" t="s">
        <v>448</v>
      </c>
      <c r="C26" s="13">
        <f>C27</f>
        <v>157</v>
      </c>
      <c r="D26" s="13">
        <f>D27</f>
        <v>150</v>
      </c>
      <c r="E26" s="13">
        <f>E27</f>
        <v>150</v>
      </c>
      <c r="F26" s="24">
        <f>E27</f>
        <v>150</v>
      </c>
    </row>
    <row r="27" spans="1:6" ht="12.75">
      <c r="A27" s="14">
        <v>211003</v>
      </c>
      <c r="B27" s="14" t="s">
        <v>449</v>
      </c>
      <c r="C27" s="15">
        <v>157</v>
      </c>
      <c r="D27" s="15">
        <v>150</v>
      </c>
      <c r="E27" s="15">
        <v>150</v>
      </c>
      <c r="F27" s="15">
        <v>150</v>
      </c>
    </row>
    <row r="28" spans="1:6" ht="12.75">
      <c r="A28" s="7">
        <v>212</v>
      </c>
      <c r="B28" s="7" t="s">
        <v>450</v>
      </c>
      <c r="C28" s="13">
        <f>C29+C33+C41</f>
        <v>21743</v>
      </c>
      <c r="D28" s="13">
        <f>D29+D33+D41</f>
        <v>20258</v>
      </c>
      <c r="E28" s="13">
        <f>E29+E33+E41</f>
        <v>18206</v>
      </c>
      <c r="F28" s="24">
        <f>F29+F33+F41</f>
        <v>18206</v>
      </c>
    </row>
    <row r="29" spans="1:6" ht="12.75">
      <c r="A29" s="14">
        <v>212002</v>
      </c>
      <c r="B29" s="14" t="s">
        <v>2</v>
      </c>
      <c r="C29" s="15">
        <f>SUM(C30:C32)</f>
        <v>3400</v>
      </c>
      <c r="D29" s="15">
        <f>SUM(D30:D32)</f>
        <v>2100</v>
      </c>
      <c r="E29" s="15">
        <f>SUM(E30:E32)</f>
        <v>1125</v>
      </c>
      <c r="F29" s="15">
        <f>SUM(F30:F32)</f>
        <v>1150</v>
      </c>
    </row>
    <row r="30" spans="1:6" ht="12.75">
      <c r="A30" s="37">
        <v>212002</v>
      </c>
      <c r="B30" s="37" t="s">
        <v>396</v>
      </c>
      <c r="C30" s="159">
        <v>2500</v>
      </c>
      <c r="D30" s="159">
        <v>1000</v>
      </c>
      <c r="E30" s="159">
        <v>0</v>
      </c>
      <c r="F30" s="159">
        <v>0</v>
      </c>
    </row>
    <row r="31" spans="1:6" ht="12.75">
      <c r="A31" s="37">
        <v>212002</v>
      </c>
      <c r="B31" s="37" t="s">
        <v>2</v>
      </c>
      <c r="C31" s="159">
        <v>900</v>
      </c>
      <c r="D31" s="159">
        <v>900</v>
      </c>
      <c r="E31" s="159">
        <v>900</v>
      </c>
      <c r="F31" s="159">
        <v>900</v>
      </c>
    </row>
    <row r="32" spans="1:6" ht="12.75">
      <c r="A32" s="37">
        <v>212002</v>
      </c>
      <c r="B32" s="37" t="s">
        <v>612</v>
      </c>
      <c r="C32" s="159">
        <v>0</v>
      </c>
      <c r="D32" s="159">
        <v>200</v>
      </c>
      <c r="E32" s="159">
        <v>225</v>
      </c>
      <c r="F32" s="159">
        <v>250</v>
      </c>
    </row>
    <row r="33" spans="1:6" ht="12.75">
      <c r="A33" s="14">
        <v>212003</v>
      </c>
      <c r="B33" s="14" t="s">
        <v>3</v>
      </c>
      <c r="C33" s="15">
        <f>SUM(C34:C40)</f>
        <v>17743</v>
      </c>
      <c r="D33" s="15">
        <f>SUM(D34:D40)</f>
        <v>17558</v>
      </c>
      <c r="E33" s="15">
        <f>SUM(E34:E40)</f>
        <v>16696</v>
      </c>
      <c r="F33" s="15">
        <f>SUM(F34:F40)</f>
        <v>16700</v>
      </c>
    </row>
    <row r="34" spans="1:6" ht="12.75">
      <c r="A34" s="37">
        <v>212003</v>
      </c>
      <c r="B34" s="37" t="s">
        <v>172</v>
      </c>
      <c r="C34" s="159">
        <v>800</v>
      </c>
      <c r="D34" s="159">
        <v>800</v>
      </c>
      <c r="E34" s="159">
        <v>800</v>
      </c>
      <c r="F34" s="159">
        <v>900</v>
      </c>
    </row>
    <row r="35" spans="1:6" ht="12.75">
      <c r="A35" s="37">
        <v>212003</v>
      </c>
      <c r="B35" s="37" t="s">
        <v>173</v>
      </c>
      <c r="C35" s="159">
        <f>6090+300</f>
        <v>6390</v>
      </c>
      <c r="D35" s="159">
        <v>6000</v>
      </c>
      <c r="E35" s="159">
        <v>5000</v>
      </c>
      <c r="F35" s="159">
        <v>5000</v>
      </c>
    </row>
    <row r="36" spans="1:6" ht="12.75">
      <c r="A36" s="37">
        <v>212003</v>
      </c>
      <c r="B36" s="37" t="s">
        <v>548</v>
      </c>
      <c r="C36" s="159"/>
      <c r="D36" s="159">
        <v>70</v>
      </c>
      <c r="E36" s="159">
        <v>70</v>
      </c>
      <c r="F36" s="159">
        <v>70</v>
      </c>
    </row>
    <row r="37" spans="1:6" ht="12.75">
      <c r="A37" s="37">
        <v>212003</v>
      </c>
      <c r="B37" s="37" t="s">
        <v>390</v>
      </c>
      <c r="C37" s="159">
        <v>5400</v>
      </c>
      <c r="D37" s="159">
        <v>5535</v>
      </c>
      <c r="E37" s="159">
        <v>5673</v>
      </c>
      <c r="F37" s="159">
        <v>5700</v>
      </c>
    </row>
    <row r="38" spans="1:6" ht="12.75">
      <c r="A38" s="37">
        <v>212003</v>
      </c>
      <c r="B38" s="37" t="s">
        <v>364</v>
      </c>
      <c r="C38" s="159">
        <v>3056</v>
      </c>
      <c r="D38" s="159">
        <v>3056</v>
      </c>
      <c r="E38" s="159">
        <v>3056</v>
      </c>
      <c r="F38" s="159">
        <v>3000</v>
      </c>
    </row>
    <row r="39" spans="1:6" ht="12.75">
      <c r="A39" s="37">
        <v>212003</v>
      </c>
      <c r="B39" s="37" t="s">
        <v>365</v>
      </c>
      <c r="C39" s="159">
        <v>2067</v>
      </c>
      <c r="D39" s="159">
        <v>2067</v>
      </c>
      <c r="E39" s="159">
        <v>2067</v>
      </c>
      <c r="F39" s="159">
        <v>2000</v>
      </c>
    </row>
    <row r="40" spans="1:6" ht="12.75">
      <c r="A40" s="37">
        <v>212003</v>
      </c>
      <c r="B40" s="37" t="s">
        <v>347</v>
      </c>
      <c r="C40" s="159">
        <v>30</v>
      </c>
      <c r="D40" s="159">
        <v>30</v>
      </c>
      <c r="E40" s="159">
        <v>30</v>
      </c>
      <c r="F40" s="159">
        <v>30</v>
      </c>
    </row>
    <row r="41" spans="1:6" ht="12.75">
      <c r="A41" s="14">
        <v>212004</v>
      </c>
      <c r="B41" s="14" t="s">
        <v>350</v>
      </c>
      <c r="C41" s="15">
        <v>600</v>
      </c>
      <c r="D41" s="15">
        <v>600</v>
      </c>
      <c r="E41" s="15">
        <v>385</v>
      </c>
      <c r="F41" s="15">
        <v>356</v>
      </c>
    </row>
    <row r="42" spans="1:6" ht="12.75">
      <c r="A42" s="11">
        <v>220</v>
      </c>
      <c r="B42" s="11" t="s">
        <v>138</v>
      </c>
      <c r="C42" s="12">
        <f>C43+C49+C52+C61</f>
        <v>5825</v>
      </c>
      <c r="D42" s="12">
        <f>D43+D49+D52+D61</f>
        <v>6706</v>
      </c>
      <c r="E42" s="12">
        <f>E43+E49+E52+E61</f>
        <v>6923</v>
      </c>
      <c r="F42" s="12">
        <f>F43+F49+F52+F61</f>
        <v>7039</v>
      </c>
    </row>
    <row r="43" spans="1:6" ht="12.75">
      <c r="A43" s="7">
        <v>221</v>
      </c>
      <c r="B43" s="7" t="s">
        <v>139</v>
      </c>
      <c r="C43" s="13">
        <f>C44</f>
        <v>3700</v>
      </c>
      <c r="D43" s="13">
        <f>D44</f>
        <v>3700</v>
      </c>
      <c r="E43" s="13">
        <f>E44</f>
        <v>3700</v>
      </c>
      <c r="F43" s="24">
        <f>F44</f>
        <v>3700</v>
      </c>
    </row>
    <row r="44" spans="1:6" ht="12.75">
      <c r="A44" s="14">
        <v>221004</v>
      </c>
      <c r="B44" s="14" t="s">
        <v>4</v>
      </c>
      <c r="C44" s="15">
        <f>SUM(C45:C48)</f>
        <v>3700</v>
      </c>
      <c r="D44" s="15">
        <f>SUM(D45:D48)</f>
        <v>3700</v>
      </c>
      <c r="E44" s="15">
        <f>SUM(E45:E48)</f>
        <v>3700</v>
      </c>
      <c r="F44" s="15">
        <f>SUM(F45:F48)</f>
        <v>3700</v>
      </c>
    </row>
    <row r="45" spans="1:6" ht="12.75">
      <c r="A45" s="37">
        <v>221004</v>
      </c>
      <c r="B45" s="37" t="s">
        <v>147</v>
      </c>
      <c r="C45" s="38">
        <v>3000</v>
      </c>
      <c r="D45" s="38">
        <v>3000</v>
      </c>
      <c r="E45" s="38">
        <v>3000</v>
      </c>
      <c r="F45" s="38">
        <v>3000</v>
      </c>
    </row>
    <row r="46" spans="1:6" ht="12.75">
      <c r="A46" s="37">
        <v>221004</v>
      </c>
      <c r="B46" s="37" t="s">
        <v>148</v>
      </c>
      <c r="C46" s="38">
        <v>250</v>
      </c>
      <c r="D46" s="38">
        <v>250</v>
      </c>
      <c r="E46" s="38">
        <v>250</v>
      </c>
      <c r="F46" s="38">
        <v>250</v>
      </c>
    </row>
    <row r="47" spans="1:6" ht="12.75">
      <c r="A47" s="37">
        <v>221004</v>
      </c>
      <c r="B47" s="37" t="s">
        <v>149</v>
      </c>
      <c r="C47" s="38">
        <v>150</v>
      </c>
      <c r="D47" s="38">
        <v>150</v>
      </c>
      <c r="E47" s="38">
        <v>150</v>
      </c>
      <c r="F47" s="38">
        <v>150</v>
      </c>
    </row>
    <row r="48" spans="1:6" ht="12.75">
      <c r="A48" s="37">
        <v>221004</v>
      </c>
      <c r="B48" s="37" t="s">
        <v>150</v>
      </c>
      <c r="C48" s="38">
        <v>300</v>
      </c>
      <c r="D48" s="38">
        <v>300</v>
      </c>
      <c r="E48" s="38">
        <v>300</v>
      </c>
      <c r="F48" s="38">
        <v>300</v>
      </c>
    </row>
    <row r="49" spans="1:6" ht="12.75">
      <c r="A49" s="7">
        <v>222</v>
      </c>
      <c r="B49" s="7" t="s">
        <v>5</v>
      </c>
      <c r="C49" s="13">
        <f>SUM(C50:C51)</f>
        <v>0</v>
      </c>
      <c r="D49" s="13">
        <f>SUM(D50:D51)</f>
        <v>330</v>
      </c>
      <c r="E49" s="13">
        <f>SUM(E50:E51)</f>
        <v>350</v>
      </c>
      <c r="F49" s="24">
        <f>SUM(F50:F51)</f>
        <v>370</v>
      </c>
    </row>
    <row r="50" spans="1:6" ht="12.75">
      <c r="A50" s="14">
        <v>222003</v>
      </c>
      <c r="B50" s="14" t="s">
        <v>574</v>
      </c>
      <c r="C50" s="15">
        <v>0</v>
      </c>
      <c r="D50" s="15">
        <v>300</v>
      </c>
      <c r="E50" s="15">
        <v>320</v>
      </c>
      <c r="F50" s="15">
        <v>340</v>
      </c>
    </row>
    <row r="51" spans="1:6" ht="12.75">
      <c r="A51" s="14">
        <v>222003</v>
      </c>
      <c r="B51" s="14" t="s">
        <v>575</v>
      </c>
      <c r="C51" s="15">
        <v>0</v>
      </c>
      <c r="D51" s="15">
        <v>30</v>
      </c>
      <c r="E51" s="15">
        <v>30</v>
      </c>
      <c r="F51" s="15">
        <v>30</v>
      </c>
    </row>
    <row r="52" spans="1:6" ht="12.75">
      <c r="A52" s="7">
        <v>223</v>
      </c>
      <c r="B52" s="7" t="s">
        <v>140</v>
      </c>
      <c r="C52" s="13">
        <f>C53+C60</f>
        <v>2124</v>
      </c>
      <c r="D52" s="13">
        <f>D53+D60</f>
        <v>2675</v>
      </c>
      <c r="E52" s="13">
        <f>E53+E60</f>
        <v>2872</v>
      </c>
      <c r="F52" s="24">
        <f>F53+F60</f>
        <v>2968</v>
      </c>
    </row>
    <row r="53" spans="1:6" ht="12.75">
      <c r="A53" s="14">
        <v>223001</v>
      </c>
      <c r="B53" s="14" t="s">
        <v>141</v>
      </c>
      <c r="C53" s="15">
        <f>SUM(C54:C59)</f>
        <v>2034</v>
      </c>
      <c r="D53" s="15">
        <f>SUM(D54:D59)</f>
        <v>2585</v>
      </c>
      <c r="E53" s="15">
        <f>SUM(E54:E59)</f>
        <v>2777</v>
      </c>
      <c r="F53" s="15">
        <f>SUM(F54:F59)</f>
        <v>2870</v>
      </c>
    </row>
    <row r="54" spans="1:6" ht="12.75">
      <c r="A54" s="37">
        <v>223001</v>
      </c>
      <c r="B54" s="37" t="s">
        <v>112</v>
      </c>
      <c r="C54" s="38">
        <v>20</v>
      </c>
      <c r="D54" s="38">
        <v>15</v>
      </c>
      <c r="E54" s="38">
        <v>15</v>
      </c>
      <c r="F54" s="38">
        <v>15</v>
      </c>
    </row>
    <row r="55" spans="1:6" ht="12.75">
      <c r="A55" s="37">
        <v>223001</v>
      </c>
      <c r="B55" s="37" t="s">
        <v>113</v>
      </c>
      <c r="C55" s="38">
        <v>69</v>
      </c>
      <c r="D55" s="38">
        <v>70</v>
      </c>
      <c r="E55" s="38">
        <v>72</v>
      </c>
      <c r="F55" s="38">
        <v>85</v>
      </c>
    </row>
    <row r="56" spans="1:6" ht="12.75">
      <c r="A56" s="37">
        <v>223001</v>
      </c>
      <c r="B56" s="37" t="s">
        <v>114</v>
      </c>
      <c r="C56" s="38">
        <v>1050</v>
      </c>
      <c r="D56" s="38">
        <v>1100</v>
      </c>
      <c r="E56" s="38">
        <v>1100</v>
      </c>
      <c r="F56" s="38">
        <v>1100</v>
      </c>
    </row>
    <row r="57" spans="1:6" ht="12.75">
      <c r="A57" s="37">
        <v>223001</v>
      </c>
      <c r="B57" s="37" t="s">
        <v>115</v>
      </c>
      <c r="C57" s="38">
        <v>345</v>
      </c>
      <c r="D57" s="38">
        <v>430</v>
      </c>
      <c r="E57" s="38">
        <v>540</v>
      </c>
      <c r="F57" s="38">
        <v>540</v>
      </c>
    </row>
    <row r="58" spans="1:6" ht="12.75">
      <c r="A58" s="37">
        <v>223001</v>
      </c>
      <c r="B58" s="37" t="s">
        <v>116</v>
      </c>
      <c r="C58" s="38">
        <v>350</v>
      </c>
      <c r="D58" s="38">
        <v>370</v>
      </c>
      <c r="E58" s="38">
        <v>400</v>
      </c>
      <c r="F58" s="38">
        <v>430</v>
      </c>
    </row>
    <row r="59" spans="1:6" ht="12.75">
      <c r="A59" s="37">
        <v>223001</v>
      </c>
      <c r="B59" s="37" t="s">
        <v>566</v>
      </c>
      <c r="C59" s="38">
        <v>200</v>
      </c>
      <c r="D59" s="38">
        <v>600</v>
      </c>
      <c r="E59" s="38">
        <v>650</v>
      </c>
      <c r="F59" s="38">
        <v>700</v>
      </c>
    </row>
    <row r="60" spans="1:6" ht="12.75">
      <c r="A60" s="14">
        <v>223003</v>
      </c>
      <c r="B60" s="14" t="s">
        <v>151</v>
      </c>
      <c r="C60" s="15">
        <v>90</v>
      </c>
      <c r="D60" s="15">
        <v>90</v>
      </c>
      <c r="E60" s="15">
        <v>95</v>
      </c>
      <c r="F60" s="15">
        <v>98</v>
      </c>
    </row>
    <row r="61" spans="1:6" ht="12.75">
      <c r="A61" s="7">
        <v>229</v>
      </c>
      <c r="B61" s="7" t="s">
        <v>142</v>
      </c>
      <c r="C61" s="13">
        <f>C62</f>
        <v>1</v>
      </c>
      <c r="D61" s="13">
        <f>D62</f>
        <v>1</v>
      </c>
      <c r="E61" s="13">
        <f>E62</f>
        <v>1</v>
      </c>
      <c r="F61" s="24">
        <f>F62</f>
        <v>1</v>
      </c>
    </row>
    <row r="62" spans="1:6" ht="12.75">
      <c r="A62" s="14">
        <v>229005</v>
      </c>
      <c r="B62" s="14" t="s">
        <v>6</v>
      </c>
      <c r="C62" s="15">
        <v>1</v>
      </c>
      <c r="D62" s="15">
        <v>1</v>
      </c>
      <c r="E62" s="15">
        <v>1</v>
      </c>
      <c r="F62" s="15">
        <v>1</v>
      </c>
    </row>
    <row r="63" spans="1:6" ht="12.75">
      <c r="A63" s="11">
        <v>240</v>
      </c>
      <c r="B63" s="11" t="s">
        <v>7</v>
      </c>
      <c r="C63" s="12">
        <f>C64+C65</f>
        <v>870</v>
      </c>
      <c r="D63" s="12">
        <f>D64+D65</f>
        <v>550</v>
      </c>
      <c r="E63" s="12">
        <f>E64+E65</f>
        <v>550</v>
      </c>
      <c r="F63" s="12">
        <f>F64+F65</f>
        <v>550</v>
      </c>
    </row>
    <row r="64" spans="1:6" ht="12.75">
      <c r="A64" s="7">
        <v>242</v>
      </c>
      <c r="B64" s="7" t="s">
        <v>322</v>
      </c>
      <c r="C64" s="13">
        <v>170</v>
      </c>
      <c r="D64" s="13">
        <v>150</v>
      </c>
      <c r="E64" s="13">
        <v>150</v>
      </c>
      <c r="F64" s="24">
        <v>150</v>
      </c>
    </row>
    <row r="65" spans="1:6" ht="12.75">
      <c r="A65" s="7">
        <v>244</v>
      </c>
      <c r="B65" s="7" t="s">
        <v>321</v>
      </c>
      <c r="C65" s="13">
        <v>700</v>
      </c>
      <c r="D65" s="13">
        <v>400</v>
      </c>
      <c r="E65" s="13">
        <v>400</v>
      </c>
      <c r="F65" s="24">
        <v>400</v>
      </c>
    </row>
    <row r="66" spans="1:6" ht="12.75">
      <c r="A66" s="11">
        <v>290</v>
      </c>
      <c r="B66" s="11" t="s">
        <v>143</v>
      </c>
      <c r="C66" s="12">
        <f>C67</f>
        <v>23190</v>
      </c>
      <c r="D66" s="12">
        <f>D67</f>
        <v>250</v>
      </c>
      <c r="E66" s="12">
        <f>E67</f>
        <v>250</v>
      </c>
      <c r="F66" s="12">
        <f>E67</f>
        <v>250</v>
      </c>
    </row>
    <row r="67" spans="1:6" ht="12.75">
      <c r="A67" s="7">
        <v>292</v>
      </c>
      <c r="B67" s="7" t="s">
        <v>144</v>
      </c>
      <c r="C67" s="13">
        <f>SUM(C68:C69)</f>
        <v>23190</v>
      </c>
      <c r="D67" s="13">
        <f>SUM(D68:D69)</f>
        <v>250</v>
      </c>
      <c r="E67" s="13">
        <f>SUM(E68:E69)</f>
        <v>250</v>
      </c>
      <c r="F67" s="13">
        <f>SUM(F68:F69)</f>
        <v>250</v>
      </c>
    </row>
    <row r="68" spans="1:6" ht="12.75">
      <c r="A68" s="14">
        <v>292008</v>
      </c>
      <c r="B68" s="14" t="s">
        <v>8</v>
      </c>
      <c r="C68" s="15">
        <v>170</v>
      </c>
      <c r="D68" s="15">
        <v>250</v>
      </c>
      <c r="E68" s="15">
        <v>250</v>
      </c>
      <c r="F68" s="15">
        <v>250</v>
      </c>
    </row>
    <row r="69" spans="1:6" ht="12.75">
      <c r="A69" s="14">
        <v>292027</v>
      </c>
      <c r="B69" s="14" t="s">
        <v>410</v>
      </c>
      <c r="C69" s="15">
        <v>23020</v>
      </c>
      <c r="D69" s="15">
        <v>0</v>
      </c>
      <c r="E69" s="15">
        <v>0</v>
      </c>
      <c r="F69" s="24">
        <v>0</v>
      </c>
    </row>
    <row r="70" spans="1:6" ht="12.75">
      <c r="A70" s="158">
        <v>300</v>
      </c>
      <c r="B70" s="158" t="s">
        <v>145</v>
      </c>
      <c r="C70" s="10">
        <f>C71</f>
        <v>116165</v>
      </c>
      <c r="D70" s="10">
        <f>D71</f>
        <v>118240</v>
      </c>
      <c r="E70" s="10">
        <f>E71</f>
        <v>100092</v>
      </c>
      <c r="F70" s="16">
        <f>F71</f>
        <v>104126</v>
      </c>
    </row>
    <row r="71" spans="1:6" ht="12.75">
      <c r="A71" s="166">
        <v>310</v>
      </c>
      <c r="B71" s="166" t="s">
        <v>146</v>
      </c>
      <c r="C71" s="12">
        <f>C72+C75</f>
        <v>116165</v>
      </c>
      <c r="D71" s="12">
        <f>D72+D75</f>
        <v>118240</v>
      </c>
      <c r="E71" s="12">
        <f>E72+E75</f>
        <v>100092</v>
      </c>
      <c r="F71" s="12">
        <f>F72+F75</f>
        <v>104126</v>
      </c>
    </row>
    <row r="72" spans="1:6" ht="12.75">
      <c r="A72" s="166">
        <v>311</v>
      </c>
      <c r="B72" s="166" t="s">
        <v>354</v>
      </c>
      <c r="C72" s="12">
        <f>SUM(C73:C74)</f>
        <v>55</v>
      </c>
      <c r="D72" s="12">
        <f>SUM(D73:D74)</f>
        <v>40</v>
      </c>
      <c r="E72" s="12">
        <f>SUM(E73:E74)</f>
        <v>45</v>
      </c>
      <c r="F72" s="12">
        <f>SUM(F73:F74)</f>
        <v>45</v>
      </c>
    </row>
    <row r="73" spans="1:6" ht="12.75">
      <c r="A73" s="7">
        <v>311</v>
      </c>
      <c r="B73" s="7" t="s">
        <v>117</v>
      </c>
      <c r="C73" s="13">
        <v>40</v>
      </c>
      <c r="D73" s="13">
        <v>40</v>
      </c>
      <c r="E73" s="13">
        <v>45</v>
      </c>
      <c r="F73" s="24">
        <v>45</v>
      </c>
    </row>
    <row r="74" spans="1:6" ht="12.75">
      <c r="A74" s="7">
        <v>311</v>
      </c>
      <c r="B74" s="7" t="s">
        <v>359</v>
      </c>
      <c r="C74" s="13">
        <v>15</v>
      </c>
      <c r="D74" s="13">
        <v>0</v>
      </c>
      <c r="E74" s="13">
        <v>0</v>
      </c>
      <c r="F74" s="24">
        <v>0</v>
      </c>
    </row>
    <row r="75" spans="1:6" ht="12.75">
      <c r="A75" s="162">
        <v>312</v>
      </c>
      <c r="B75" s="162" t="s">
        <v>351</v>
      </c>
      <c r="C75" s="24">
        <f>C76+C109+C110+C111</f>
        <v>116110</v>
      </c>
      <c r="D75" s="24">
        <f>D76+D109+D110+D111</f>
        <v>118200</v>
      </c>
      <c r="E75" s="24">
        <f>E76+E109+E110+E111</f>
        <v>100047</v>
      </c>
      <c r="F75" s="15">
        <f>F76+F109+F110+F111</f>
        <v>104081</v>
      </c>
    </row>
    <row r="76" spans="1:6" ht="12.75">
      <c r="A76" s="163">
        <v>312001</v>
      </c>
      <c r="B76" s="163" t="s">
        <v>9</v>
      </c>
      <c r="C76" s="164">
        <f>SUM(C77:C108)</f>
        <v>113380</v>
      </c>
      <c r="D76" s="164">
        <f>SUM(D77:D108)</f>
        <v>115385</v>
      </c>
      <c r="E76" s="164">
        <f>SUM(E77:E108)</f>
        <v>97092</v>
      </c>
      <c r="F76" s="164">
        <f>SUM(F77:F108)</f>
        <v>101091</v>
      </c>
    </row>
    <row r="77" spans="1:6" ht="12.75">
      <c r="A77" s="37">
        <v>312001</v>
      </c>
      <c r="B77" s="37" t="s">
        <v>164</v>
      </c>
      <c r="C77" s="38">
        <v>17140</v>
      </c>
      <c r="D77" s="38">
        <v>18185</v>
      </c>
      <c r="E77" s="38">
        <v>17957</v>
      </c>
      <c r="F77" s="38">
        <v>18318</v>
      </c>
    </row>
    <row r="78" spans="1:6" ht="12.75">
      <c r="A78" s="37">
        <v>312001</v>
      </c>
      <c r="B78" s="37" t="s">
        <v>165</v>
      </c>
      <c r="C78" s="38">
        <v>689</v>
      </c>
      <c r="D78" s="38">
        <v>689</v>
      </c>
      <c r="E78" s="38">
        <v>689</v>
      </c>
      <c r="F78" s="38">
        <v>689</v>
      </c>
    </row>
    <row r="79" spans="1:6" ht="12.75">
      <c r="A79" s="37">
        <v>312001</v>
      </c>
      <c r="B79" s="37" t="s">
        <v>166</v>
      </c>
      <c r="C79" s="38">
        <v>2550</v>
      </c>
      <c r="D79" s="38">
        <v>2400</v>
      </c>
      <c r="E79" s="38">
        <v>2700</v>
      </c>
      <c r="F79" s="38">
        <v>3000</v>
      </c>
    </row>
    <row r="80" spans="1:6" ht="12.75">
      <c r="A80" s="37">
        <v>312001</v>
      </c>
      <c r="B80" s="37" t="s">
        <v>167</v>
      </c>
      <c r="C80" s="38">
        <v>919</v>
      </c>
      <c r="D80" s="38">
        <v>919</v>
      </c>
      <c r="E80" s="38">
        <v>978</v>
      </c>
      <c r="F80" s="38">
        <v>1020</v>
      </c>
    </row>
    <row r="81" spans="1:6" ht="12.75">
      <c r="A81" s="37">
        <v>312001</v>
      </c>
      <c r="B81" s="37" t="s">
        <v>168</v>
      </c>
      <c r="C81" s="38">
        <v>1139</v>
      </c>
      <c r="D81" s="38">
        <v>1250</v>
      </c>
      <c r="E81" s="38">
        <v>1300</v>
      </c>
      <c r="F81" s="38">
        <v>1350</v>
      </c>
    </row>
    <row r="82" spans="1:6" ht="12.75">
      <c r="A82" s="37">
        <v>312001</v>
      </c>
      <c r="B82" s="37" t="s">
        <v>180</v>
      </c>
      <c r="C82" s="38">
        <v>17</v>
      </c>
      <c r="D82" s="38">
        <v>17</v>
      </c>
      <c r="E82" s="38">
        <v>17</v>
      </c>
      <c r="F82" s="38">
        <v>17</v>
      </c>
    </row>
    <row r="83" spans="1:6" ht="12.75">
      <c r="A83" s="37">
        <v>312001</v>
      </c>
      <c r="B83" s="37" t="s">
        <v>169</v>
      </c>
      <c r="C83" s="38">
        <v>378</v>
      </c>
      <c r="D83" s="38">
        <v>340</v>
      </c>
      <c r="E83" s="38">
        <v>350</v>
      </c>
      <c r="F83" s="38">
        <v>360</v>
      </c>
    </row>
    <row r="84" spans="1:6" ht="12.75">
      <c r="A84" s="37">
        <v>312001</v>
      </c>
      <c r="B84" s="37" t="s">
        <v>170</v>
      </c>
      <c r="C84" s="38">
        <v>58097</v>
      </c>
      <c r="D84" s="38">
        <v>61023</v>
      </c>
      <c r="E84" s="38">
        <v>64092</v>
      </c>
      <c r="F84" s="38">
        <v>67316</v>
      </c>
    </row>
    <row r="85" spans="1:6" ht="12.75">
      <c r="A85" s="37">
        <v>312001</v>
      </c>
      <c r="B85" s="37" t="s">
        <v>373</v>
      </c>
      <c r="C85" s="38">
        <v>4025</v>
      </c>
      <c r="D85" s="38">
        <v>3618</v>
      </c>
      <c r="E85" s="38">
        <v>3618</v>
      </c>
      <c r="F85" s="38">
        <v>3618</v>
      </c>
    </row>
    <row r="86" spans="1:6" ht="12.75">
      <c r="A86" s="37">
        <v>312001</v>
      </c>
      <c r="B86" s="37" t="s">
        <v>374</v>
      </c>
      <c r="C86" s="38">
        <v>176</v>
      </c>
      <c r="D86" s="38">
        <v>242</v>
      </c>
      <c r="E86" s="38">
        <v>242</v>
      </c>
      <c r="F86" s="38">
        <v>242</v>
      </c>
    </row>
    <row r="87" spans="1:6" ht="12.75">
      <c r="A87" s="37">
        <v>312001</v>
      </c>
      <c r="B87" s="37" t="s">
        <v>375</v>
      </c>
      <c r="C87" s="38">
        <v>1295</v>
      </c>
      <c r="D87" s="38">
        <v>1295</v>
      </c>
      <c r="E87" s="38">
        <v>1295</v>
      </c>
      <c r="F87" s="38">
        <v>1295</v>
      </c>
    </row>
    <row r="88" spans="1:6" ht="12.75">
      <c r="A88" s="37">
        <v>312001</v>
      </c>
      <c r="B88" s="37" t="s">
        <v>171</v>
      </c>
      <c r="C88" s="38">
        <v>1040</v>
      </c>
      <c r="D88" s="38">
        <v>1300</v>
      </c>
      <c r="E88" s="38">
        <v>1500</v>
      </c>
      <c r="F88" s="38">
        <v>1700</v>
      </c>
    </row>
    <row r="89" spans="1:6" ht="12.75">
      <c r="A89" s="37">
        <v>312001</v>
      </c>
      <c r="B89" s="37" t="s">
        <v>298</v>
      </c>
      <c r="C89" s="38">
        <v>750</v>
      </c>
      <c r="D89" s="38">
        <v>1200</v>
      </c>
      <c r="E89" s="38">
        <v>1500</v>
      </c>
      <c r="F89" s="38">
        <v>1700</v>
      </c>
    </row>
    <row r="90" spans="1:6" ht="12.75">
      <c r="A90" s="37">
        <v>312001</v>
      </c>
      <c r="B90" s="37" t="s">
        <v>353</v>
      </c>
      <c r="C90" s="38">
        <v>340</v>
      </c>
      <c r="D90" s="38">
        <v>340</v>
      </c>
      <c r="E90" s="38">
        <v>340</v>
      </c>
      <c r="F90" s="38">
        <v>340</v>
      </c>
    </row>
    <row r="91" spans="1:6" ht="12.75">
      <c r="A91" s="37">
        <v>312001</v>
      </c>
      <c r="B91" s="37" t="s">
        <v>299</v>
      </c>
      <c r="C91" s="38">
        <v>15</v>
      </c>
      <c r="D91" s="38">
        <v>30</v>
      </c>
      <c r="E91" s="38">
        <v>40</v>
      </c>
      <c r="F91" s="38">
        <v>50</v>
      </c>
    </row>
    <row r="92" spans="1:6" ht="12.75">
      <c r="A92" s="37">
        <v>312001</v>
      </c>
      <c r="B92" s="37" t="s">
        <v>318</v>
      </c>
      <c r="C92" s="38">
        <v>15</v>
      </c>
      <c r="D92" s="38">
        <v>15</v>
      </c>
      <c r="E92" s="38">
        <v>15</v>
      </c>
      <c r="F92" s="38">
        <v>15</v>
      </c>
    </row>
    <row r="93" spans="1:6" ht="12.75">
      <c r="A93" s="37">
        <v>312001</v>
      </c>
      <c r="B93" s="37" t="s">
        <v>319</v>
      </c>
      <c r="C93" s="38">
        <v>10</v>
      </c>
      <c r="D93" s="38">
        <v>6</v>
      </c>
      <c r="E93" s="38">
        <v>8</v>
      </c>
      <c r="F93" s="38">
        <v>10</v>
      </c>
    </row>
    <row r="94" spans="1:6" ht="12.75">
      <c r="A94" s="37">
        <v>312001</v>
      </c>
      <c r="B94" s="37" t="s">
        <v>352</v>
      </c>
      <c r="C94" s="38">
        <v>1073</v>
      </c>
      <c r="D94" s="38">
        <v>0</v>
      </c>
      <c r="E94" s="38">
        <v>0</v>
      </c>
      <c r="F94" s="38">
        <v>0</v>
      </c>
    </row>
    <row r="95" spans="1:6" ht="12.75">
      <c r="A95" s="37">
        <v>312001</v>
      </c>
      <c r="B95" s="37" t="s">
        <v>303</v>
      </c>
      <c r="C95" s="38">
        <v>1000</v>
      </c>
      <c r="D95" s="38">
        <v>0</v>
      </c>
      <c r="E95" s="38">
        <v>0</v>
      </c>
      <c r="F95" s="38">
        <v>0</v>
      </c>
    </row>
    <row r="96" spans="1:6" ht="12.75">
      <c r="A96" s="37">
        <v>312001</v>
      </c>
      <c r="B96" s="37" t="s">
        <v>595</v>
      </c>
      <c r="C96" s="38">
        <v>75</v>
      </c>
      <c r="D96" s="38">
        <v>100</v>
      </c>
      <c r="E96" s="38">
        <v>100</v>
      </c>
      <c r="F96" s="38">
        <v>0</v>
      </c>
    </row>
    <row r="97" spans="1:6" ht="12.75">
      <c r="A97" s="37">
        <v>312001</v>
      </c>
      <c r="B97" s="37" t="s">
        <v>304</v>
      </c>
      <c r="C97" s="38">
        <v>1000</v>
      </c>
      <c r="D97" s="38">
        <v>1265</v>
      </c>
      <c r="E97" s="38">
        <v>200</v>
      </c>
      <c r="F97" s="38">
        <v>0</v>
      </c>
    </row>
    <row r="98" spans="1:6" ht="12.75">
      <c r="A98" s="37">
        <v>312001</v>
      </c>
      <c r="B98" s="37" t="s">
        <v>305</v>
      </c>
      <c r="C98" s="38">
        <v>790</v>
      </c>
      <c r="D98" s="38">
        <v>0</v>
      </c>
      <c r="E98" s="38">
        <v>0</v>
      </c>
      <c r="F98" s="38">
        <v>0</v>
      </c>
    </row>
    <row r="99" spans="1:6" ht="12.75">
      <c r="A99" s="37">
        <v>312001</v>
      </c>
      <c r="B99" s="37" t="s">
        <v>363</v>
      </c>
      <c r="C99" s="38">
        <v>15870</v>
      </c>
      <c r="D99" s="38">
        <v>20170</v>
      </c>
      <c r="E99" s="38">
        <v>0</v>
      </c>
      <c r="F99" s="38">
        <v>0</v>
      </c>
    </row>
    <row r="100" spans="1:6" ht="12.75">
      <c r="A100" s="37">
        <v>312001</v>
      </c>
      <c r="B100" s="37" t="s">
        <v>556</v>
      </c>
      <c r="C100" s="38">
        <v>570</v>
      </c>
      <c r="D100" s="38">
        <v>470</v>
      </c>
      <c r="E100" s="38">
        <v>0</v>
      </c>
      <c r="F100" s="38">
        <v>0</v>
      </c>
    </row>
    <row r="101" spans="1:6" ht="12.75">
      <c r="A101" s="37">
        <v>312001</v>
      </c>
      <c r="B101" s="37" t="s">
        <v>603</v>
      </c>
      <c r="C101" s="38">
        <v>0</v>
      </c>
      <c r="D101" s="38">
        <v>100</v>
      </c>
      <c r="E101" s="38">
        <v>0</v>
      </c>
      <c r="F101" s="38">
        <v>0</v>
      </c>
    </row>
    <row r="102" spans="1:6" ht="12.75">
      <c r="A102" s="37">
        <v>312001</v>
      </c>
      <c r="B102" s="37" t="s">
        <v>455</v>
      </c>
      <c r="C102" s="38">
        <v>360</v>
      </c>
      <c r="D102" s="38">
        <v>360</v>
      </c>
      <c r="E102" s="38">
        <v>100</v>
      </c>
      <c r="F102" s="38">
        <v>0</v>
      </c>
    </row>
    <row r="103" spans="1:6" ht="12.75">
      <c r="A103" s="37">
        <v>312001</v>
      </c>
      <c r="B103" s="37" t="s">
        <v>555</v>
      </c>
      <c r="C103" s="38">
        <v>0</v>
      </c>
      <c r="D103" s="38">
        <v>0</v>
      </c>
      <c r="E103" s="38">
        <v>0</v>
      </c>
      <c r="F103" s="38">
        <v>0</v>
      </c>
    </row>
    <row r="104" spans="1:6" ht="12.75">
      <c r="A104" s="37">
        <v>312001</v>
      </c>
      <c r="B104" s="37" t="s">
        <v>451</v>
      </c>
      <c r="C104" s="38">
        <v>2758</v>
      </c>
      <c r="D104" s="38">
        <v>0</v>
      </c>
      <c r="E104" s="38">
        <v>0</v>
      </c>
      <c r="F104" s="38">
        <v>0</v>
      </c>
    </row>
    <row r="105" spans="1:6" ht="12.75">
      <c r="A105" s="37">
        <v>312001</v>
      </c>
      <c r="B105" s="37" t="s">
        <v>452</v>
      </c>
      <c r="C105" s="38">
        <v>898</v>
      </c>
      <c r="D105" s="38">
        <v>0</v>
      </c>
      <c r="E105" s="38">
        <v>0</v>
      </c>
      <c r="F105" s="38">
        <v>0</v>
      </c>
    </row>
    <row r="106" spans="1:6" ht="12.75">
      <c r="A106" s="37">
        <v>312001</v>
      </c>
      <c r="B106" s="37" t="s">
        <v>567</v>
      </c>
      <c r="C106" s="38">
        <v>0</v>
      </c>
      <c r="D106" s="38">
        <v>0</v>
      </c>
      <c r="E106" s="38">
        <v>0</v>
      </c>
      <c r="F106" s="38">
        <v>0</v>
      </c>
    </row>
    <row r="107" spans="1:6" ht="12.75">
      <c r="A107" s="37">
        <v>312001</v>
      </c>
      <c r="B107" s="37" t="s">
        <v>453</v>
      </c>
      <c r="C107" s="38">
        <v>340</v>
      </c>
      <c r="D107" s="38">
        <v>0</v>
      </c>
      <c r="E107" s="38">
        <v>0</v>
      </c>
      <c r="F107" s="38">
        <v>0</v>
      </c>
    </row>
    <row r="108" spans="1:6" ht="12.75">
      <c r="A108" s="37">
        <v>312001</v>
      </c>
      <c r="B108" s="37" t="s">
        <v>454</v>
      </c>
      <c r="C108" s="38">
        <v>51</v>
      </c>
      <c r="D108" s="38">
        <v>51</v>
      </c>
      <c r="E108" s="38">
        <v>51</v>
      </c>
      <c r="F108" s="38">
        <v>51</v>
      </c>
    </row>
    <row r="109" spans="1:6" ht="12.75">
      <c r="A109" s="163">
        <v>312002</v>
      </c>
      <c r="B109" s="163" t="s">
        <v>118</v>
      </c>
      <c r="C109" s="164">
        <v>200</v>
      </c>
      <c r="D109" s="164">
        <v>200</v>
      </c>
      <c r="E109" s="164">
        <v>200</v>
      </c>
      <c r="F109" s="164">
        <v>200</v>
      </c>
    </row>
    <row r="110" spans="1:6" ht="12.75">
      <c r="A110" s="163">
        <v>312007</v>
      </c>
      <c r="B110" s="163" t="s">
        <v>174</v>
      </c>
      <c r="C110" s="164">
        <v>300</v>
      </c>
      <c r="D110" s="164">
        <v>370</v>
      </c>
      <c r="E110" s="164">
        <v>400</v>
      </c>
      <c r="F110" s="165">
        <v>450</v>
      </c>
    </row>
    <row r="111" spans="1:6" ht="12.75">
      <c r="A111" s="163">
        <v>312008</v>
      </c>
      <c r="B111" s="163" t="s">
        <v>577</v>
      </c>
      <c r="C111" s="164">
        <f>SUM(C112:C113)</f>
        <v>2230</v>
      </c>
      <c r="D111" s="164">
        <f>SUM(D112:D113)</f>
        <v>2245</v>
      </c>
      <c r="E111" s="164">
        <f>SUM(E112:E113)</f>
        <v>2355</v>
      </c>
      <c r="F111" s="167">
        <f>SUM(F112:F113)</f>
        <v>2340</v>
      </c>
    </row>
    <row r="112" spans="1:6" ht="12.75">
      <c r="A112" s="37">
        <v>312008</v>
      </c>
      <c r="B112" s="37" t="s">
        <v>578</v>
      </c>
      <c r="C112" s="38">
        <v>2060</v>
      </c>
      <c r="D112" s="38">
        <v>2145</v>
      </c>
      <c r="E112" s="38">
        <v>2255</v>
      </c>
      <c r="F112" s="38">
        <v>2340</v>
      </c>
    </row>
    <row r="113" spans="1:6" ht="13.5" thickBot="1">
      <c r="A113" s="173">
        <v>312008</v>
      </c>
      <c r="B113" s="173" t="s">
        <v>576</v>
      </c>
      <c r="C113" s="174">
        <v>170</v>
      </c>
      <c r="D113" s="174">
        <v>100</v>
      </c>
      <c r="E113" s="174">
        <v>100</v>
      </c>
      <c r="F113" s="174">
        <v>0</v>
      </c>
    </row>
    <row r="114" spans="1:6" s="172" customFormat="1" ht="15.75" thickBot="1">
      <c r="A114" s="175"/>
      <c r="B114" s="176" t="s">
        <v>10</v>
      </c>
      <c r="C114" s="177">
        <f>C5+C24+C70</f>
        <v>297540</v>
      </c>
      <c r="D114" s="177">
        <f>D5+D24+D70</f>
        <v>305218</v>
      </c>
      <c r="E114" s="177">
        <f>E5+E24+E70</f>
        <v>294600</v>
      </c>
      <c r="F114" s="178">
        <f>SUM(F5+F24+F70)</f>
        <v>308942</v>
      </c>
    </row>
    <row r="115" spans="3:6" ht="12.75">
      <c r="C115" s="44"/>
      <c r="D115" s="44"/>
      <c r="E115" s="44"/>
      <c r="F115" s="156"/>
    </row>
    <row r="116" spans="1:6" ht="13.5" thickBot="1">
      <c r="A116" s="69"/>
      <c r="B116" s="43"/>
      <c r="C116" s="70">
        <v>2007</v>
      </c>
      <c r="D116" s="70">
        <v>2008</v>
      </c>
      <c r="E116" s="70">
        <v>2009</v>
      </c>
      <c r="F116" s="70">
        <v>2010</v>
      </c>
    </row>
    <row r="117" spans="2:6" ht="13.5" thickTop="1">
      <c r="B117" s="43"/>
      <c r="C117" s="47"/>
      <c r="D117" s="47"/>
      <c r="E117" s="47"/>
      <c r="F117" s="157"/>
    </row>
    <row r="118" spans="1:6" ht="12.75">
      <c r="A118" s="3" t="s">
        <v>193</v>
      </c>
      <c r="B118" s="41"/>
      <c r="C118" s="10">
        <f>C120+C122+C126</f>
        <v>11855</v>
      </c>
      <c r="D118" s="10">
        <f>D120+D122+D126</f>
        <v>12312</v>
      </c>
      <c r="E118" s="10">
        <f>E120+E122+E126</f>
        <v>12315</v>
      </c>
      <c r="F118" s="10">
        <f>F120+F122+F126</f>
        <v>12708</v>
      </c>
    </row>
    <row r="119" spans="2:5" ht="12.75">
      <c r="B119" s="43"/>
      <c r="E119"/>
    </row>
    <row r="120" spans="1:6" ht="12.75">
      <c r="A120" s="74" t="s">
        <v>194</v>
      </c>
      <c r="B120" s="75"/>
      <c r="C120" s="76">
        <f>C121</f>
        <v>7610</v>
      </c>
      <c r="D120" s="76">
        <f>D121</f>
        <v>7610</v>
      </c>
      <c r="E120" s="76">
        <f>SUM(E121)</f>
        <v>7610</v>
      </c>
      <c r="F120" s="160">
        <f>SUM(F121)</f>
        <v>8000</v>
      </c>
    </row>
    <row r="121" spans="2:6" ht="12.75">
      <c r="B121" s="28" t="s">
        <v>195</v>
      </c>
      <c r="C121" s="73">
        <v>7610</v>
      </c>
      <c r="D121" s="73">
        <v>7610</v>
      </c>
      <c r="E121" s="73">
        <v>7610</v>
      </c>
      <c r="F121" s="73">
        <v>8000</v>
      </c>
    </row>
    <row r="122" spans="1:6" ht="12.75">
      <c r="A122" s="41" t="s">
        <v>196</v>
      </c>
      <c r="C122" s="44">
        <f>SUM(C123:C125)</f>
        <v>193</v>
      </c>
      <c r="D122" s="44">
        <f>SUM(D123:D125)</f>
        <v>432</v>
      </c>
      <c r="E122" s="44">
        <f>SUM(E123:E125)</f>
        <v>435</v>
      </c>
      <c r="F122" s="44">
        <f>SUM(F123:F125)</f>
        <v>438</v>
      </c>
    </row>
    <row r="123" spans="2:6" ht="12.75">
      <c r="B123" s="7" t="s">
        <v>197</v>
      </c>
      <c r="C123" s="15">
        <v>72</v>
      </c>
      <c r="D123" s="15">
        <v>139</v>
      </c>
      <c r="E123" s="15">
        <v>140</v>
      </c>
      <c r="F123" s="15">
        <v>141</v>
      </c>
    </row>
    <row r="124" spans="2:6" ht="12.75">
      <c r="B124" s="7" t="s">
        <v>198</v>
      </c>
      <c r="C124" s="15">
        <v>41</v>
      </c>
      <c r="D124" s="15">
        <v>140</v>
      </c>
      <c r="E124" s="15">
        <v>141</v>
      </c>
      <c r="F124" s="15">
        <v>142</v>
      </c>
    </row>
    <row r="125" spans="2:6" ht="12.75">
      <c r="B125" s="7" t="s">
        <v>199</v>
      </c>
      <c r="C125" s="15">
        <v>80</v>
      </c>
      <c r="D125" s="15">
        <v>153</v>
      </c>
      <c r="E125" s="15">
        <v>154</v>
      </c>
      <c r="F125" s="15">
        <v>155</v>
      </c>
    </row>
    <row r="126" spans="1:6" ht="12.75">
      <c r="A126" s="41" t="s">
        <v>200</v>
      </c>
      <c r="C126" s="44">
        <f>SUM(C127:C141)</f>
        <v>4052</v>
      </c>
      <c r="D126" s="44">
        <f>SUM(D127:D141)</f>
        <v>4270</v>
      </c>
      <c r="E126" s="44">
        <f>SUM(E127:E141)</f>
        <v>4270</v>
      </c>
      <c r="F126" s="44">
        <f>SUM(F127:F141)</f>
        <v>4270</v>
      </c>
    </row>
    <row r="127" spans="2:6" ht="12.75">
      <c r="B127" s="7" t="s">
        <v>201</v>
      </c>
      <c r="C127" s="15">
        <v>164</v>
      </c>
      <c r="D127" s="15">
        <v>250</v>
      </c>
      <c r="E127" s="15">
        <v>250</v>
      </c>
      <c r="F127" s="15">
        <v>250</v>
      </c>
    </row>
    <row r="128" spans="2:6" ht="12.75">
      <c r="B128" s="7" t="s">
        <v>202</v>
      </c>
      <c r="C128" s="15">
        <v>70</v>
      </c>
      <c r="D128" s="15">
        <v>100</v>
      </c>
      <c r="E128" s="15">
        <v>100</v>
      </c>
      <c r="F128" s="15">
        <v>100</v>
      </c>
    </row>
    <row r="129" spans="2:6" ht="12.75">
      <c r="B129" s="7" t="s">
        <v>203</v>
      </c>
      <c r="C129" s="15">
        <v>77</v>
      </c>
      <c r="D129" s="15">
        <v>80</v>
      </c>
      <c r="E129" s="15">
        <v>80</v>
      </c>
      <c r="F129" s="15">
        <v>80</v>
      </c>
    </row>
    <row r="130" spans="2:6" ht="12.75">
      <c r="B130" s="7" t="s">
        <v>405</v>
      </c>
      <c r="C130" s="15">
        <v>60</v>
      </c>
      <c r="D130" s="15">
        <v>60</v>
      </c>
      <c r="E130" s="15">
        <v>60</v>
      </c>
      <c r="F130" s="15">
        <v>60</v>
      </c>
    </row>
    <row r="131" spans="2:6" ht="12.75">
      <c r="B131" s="7" t="s">
        <v>562</v>
      </c>
      <c r="C131" s="15">
        <v>0</v>
      </c>
      <c r="D131" s="15">
        <v>120</v>
      </c>
      <c r="E131" s="15">
        <v>120</v>
      </c>
      <c r="F131" s="15">
        <v>120</v>
      </c>
    </row>
    <row r="132" spans="2:6" ht="12.75">
      <c r="B132" s="7" t="s">
        <v>204</v>
      </c>
      <c r="C132" s="15">
        <v>750</v>
      </c>
      <c r="D132" s="15">
        <v>750</v>
      </c>
      <c r="E132" s="15">
        <v>750</v>
      </c>
      <c r="F132" s="15">
        <v>750</v>
      </c>
    </row>
    <row r="133" spans="2:6" ht="12.75">
      <c r="B133" s="7" t="s">
        <v>205</v>
      </c>
      <c r="C133" s="15">
        <v>410</v>
      </c>
      <c r="D133" s="15">
        <v>410</v>
      </c>
      <c r="E133" s="15">
        <v>410</v>
      </c>
      <c r="F133" s="15">
        <v>410</v>
      </c>
    </row>
    <row r="134" spans="2:6" ht="12.75">
      <c r="B134" s="7" t="s">
        <v>206</v>
      </c>
      <c r="C134" s="15">
        <v>460</v>
      </c>
      <c r="D134" s="15">
        <v>460</v>
      </c>
      <c r="E134" s="15">
        <v>460</v>
      </c>
      <c r="F134" s="15">
        <v>460</v>
      </c>
    </row>
    <row r="135" spans="2:6" ht="12.75">
      <c r="B135" s="7" t="s">
        <v>207</v>
      </c>
      <c r="C135" s="15">
        <v>300</v>
      </c>
      <c r="D135" s="15">
        <v>300</v>
      </c>
      <c r="E135" s="15">
        <v>300</v>
      </c>
      <c r="F135" s="15">
        <v>300</v>
      </c>
    </row>
    <row r="136" spans="2:6" ht="12.75">
      <c r="B136" s="7" t="s">
        <v>208</v>
      </c>
      <c r="C136" s="15">
        <v>89</v>
      </c>
      <c r="D136" s="15">
        <v>0</v>
      </c>
      <c r="E136" s="15">
        <v>0</v>
      </c>
      <c r="F136" s="15">
        <v>0</v>
      </c>
    </row>
    <row r="137" spans="2:6" ht="12.75">
      <c r="B137" s="7" t="s">
        <v>209</v>
      </c>
      <c r="C137" s="15">
        <v>340</v>
      </c>
      <c r="D137" s="15">
        <v>340</v>
      </c>
      <c r="E137" s="15">
        <v>340</v>
      </c>
      <c r="F137" s="15">
        <v>340</v>
      </c>
    </row>
    <row r="138" spans="2:6" ht="12.75">
      <c r="B138" s="7" t="s">
        <v>210</v>
      </c>
      <c r="C138" s="15">
        <v>290</v>
      </c>
      <c r="D138" s="15">
        <v>290</v>
      </c>
      <c r="E138" s="15">
        <v>290</v>
      </c>
      <c r="F138" s="15">
        <v>290</v>
      </c>
    </row>
    <row r="139" spans="2:6" ht="12.75">
      <c r="B139" s="7" t="s">
        <v>211</v>
      </c>
      <c r="C139" s="15">
        <v>270</v>
      </c>
      <c r="D139" s="15">
        <v>300</v>
      </c>
      <c r="E139" s="15">
        <v>300</v>
      </c>
      <c r="F139" s="15">
        <v>300</v>
      </c>
    </row>
    <row r="140" spans="2:6" ht="12.75">
      <c r="B140" s="7" t="s">
        <v>212</v>
      </c>
      <c r="C140" s="15">
        <v>610</v>
      </c>
      <c r="D140" s="15">
        <v>610</v>
      </c>
      <c r="E140" s="15">
        <v>610</v>
      </c>
      <c r="F140" s="15">
        <v>610</v>
      </c>
    </row>
    <row r="141" spans="2:6" ht="12.75">
      <c r="B141" s="7" t="s">
        <v>213</v>
      </c>
      <c r="C141" s="15">
        <v>162</v>
      </c>
      <c r="D141" s="15">
        <v>200</v>
      </c>
      <c r="E141" s="15">
        <v>200</v>
      </c>
      <c r="F141" s="15">
        <v>200</v>
      </c>
    </row>
  </sheetData>
  <mergeCells count="2">
    <mergeCell ref="A1:F1"/>
    <mergeCell ref="D3:F3"/>
  </mergeCells>
  <printOptions/>
  <pageMargins left="0.7874015748031497" right="0.72" top="0.54" bottom="0.98" header="0.5118110236220472" footer="0.5118110236220472"/>
  <pageSetup horizontalDpi="300" verticalDpi="300" orientation="portrait" paperSize="9" r:id="rId3"/>
  <headerFooter alignWithMargins="0">
    <oddFooter>&amp;C&amp;A</oddFooter>
  </headerFooter>
  <rowBreaks count="1" manualBreakCount="1">
    <brk id="115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6"/>
  <sheetViews>
    <sheetView workbookViewId="0" topLeftCell="F210">
      <selection activeCell="J232" sqref="J232"/>
    </sheetView>
  </sheetViews>
  <sheetFormatPr defaultColWidth="9.00390625" defaultRowHeight="12.75"/>
  <cols>
    <col min="1" max="2" width="3.125" style="6" bestFit="1" customWidth="1"/>
    <col min="3" max="3" width="2.75390625" style="6" bestFit="1" customWidth="1"/>
    <col min="4" max="4" width="3.00390625" style="6" customWidth="1"/>
    <col min="5" max="5" width="43.125" style="2" customWidth="1"/>
    <col min="6" max="6" width="8.625" style="0" customWidth="1"/>
    <col min="7" max="7" width="9.00390625" style="0" customWidth="1"/>
    <col min="8" max="8" width="8.875" style="0" customWidth="1"/>
    <col min="9" max="9" width="8.75390625" style="27" customWidth="1"/>
  </cols>
  <sheetData>
    <row r="1" spans="1:9" ht="18">
      <c r="A1" s="192" t="s">
        <v>421</v>
      </c>
      <c r="B1" s="193"/>
      <c r="C1" s="193"/>
      <c r="D1" s="193"/>
      <c r="E1" s="193"/>
      <c r="F1" s="193"/>
      <c r="G1" s="193"/>
      <c r="H1" s="193"/>
      <c r="I1" s="193"/>
    </row>
    <row r="2" spans="2:5" ht="12.75">
      <c r="B2" s="5"/>
      <c r="E2" s="4"/>
    </row>
    <row r="3" spans="1:5" ht="12.75">
      <c r="A3" s="34" t="s">
        <v>626</v>
      </c>
      <c r="B3" s="30"/>
      <c r="C3" s="30" t="s">
        <v>627</v>
      </c>
      <c r="D3"/>
      <c r="E3" s="30"/>
    </row>
    <row r="4" spans="1:9" ht="12.75">
      <c r="A4" s="27"/>
      <c r="E4" s="27"/>
      <c r="F4" s="8" t="s">
        <v>189</v>
      </c>
      <c r="G4" s="195" t="s">
        <v>190</v>
      </c>
      <c r="H4" s="195"/>
      <c r="I4" s="195"/>
    </row>
    <row r="5" spans="1:9" ht="12.75">
      <c r="A5" s="17" t="s">
        <v>13</v>
      </c>
      <c r="B5" s="18" t="s">
        <v>14</v>
      </c>
      <c r="C5" s="19"/>
      <c r="D5" s="31" t="s">
        <v>119</v>
      </c>
      <c r="E5" s="7" t="s">
        <v>86</v>
      </c>
      <c r="F5" s="36" t="s">
        <v>191</v>
      </c>
      <c r="G5" s="35">
        <v>2008</v>
      </c>
      <c r="H5" s="36" t="s">
        <v>192</v>
      </c>
      <c r="I5" s="36" t="s">
        <v>436</v>
      </c>
    </row>
    <row r="6" spans="1:9" s="3" customFormat="1" ht="12.75">
      <c r="A6" s="20" t="s">
        <v>15</v>
      </c>
      <c r="B6" s="21" t="s">
        <v>87</v>
      </c>
      <c r="C6" s="22" t="s">
        <v>16</v>
      </c>
      <c r="D6" s="32"/>
      <c r="E6" s="9" t="s">
        <v>17</v>
      </c>
      <c r="F6" s="10">
        <f>SUM(F7:F36)</f>
        <v>37807</v>
      </c>
      <c r="G6" s="10">
        <f>SUM(G7:G36)</f>
        <v>42313</v>
      </c>
      <c r="H6" s="10">
        <f>SUM(H7:H36)</f>
        <v>40410</v>
      </c>
      <c r="I6" s="10">
        <f>SUM(I7:I36)</f>
        <v>41957</v>
      </c>
    </row>
    <row r="7" spans="1:9" ht="12.75">
      <c r="A7" s="17" t="s">
        <v>88</v>
      </c>
      <c r="B7" s="18" t="s">
        <v>89</v>
      </c>
      <c r="C7" s="19" t="s">
        <v>88</v>
      </c>
      <c r="D7" s="31"/>
      <c r="E7" s="7" t="s">
        <v>345</v>
      </c>
      <c r="F7" s="13">
        <v>150</v>
      </c>
      <c r="G7" s="13">
        <v>200</v>
      </c>
      <c r="H7" s="13">
        <v>200</v>
      </c>
      <c r="I7" s="13">
        <v>200</v>
      </c>
    </row>
    <row r="8" spans="1:9" ht="12.75">
      <c r="A8" s="17" t="s">
        <v>88</v>
      </c>
      <c r="B8" s="18" t="s">
        <v>89</v>
      </c>
      <c r="C8" s="19" t="s">
        <v>90</v>
      </c>
      <c r="D8" s="31"/>
      <c r="E8" s="7" t="s">
        <v>346</v>
      </c>
      <c r="F8" s="13">
        <v>200</v>
      </c>
      <c r="G8" s="13">
        <v>220</v>
      </c>
      <c r="H8" s="13">
        <v>220</v>
      </c>
      <c r="I8" s="13">
        <v>220</v>
      </c>
    </row>
    <row r="9" spans="1:9" ht="12.75">
      <c r="A9" s="17" t="s">
        <v>90</v>
      </c>
      <c r="B9" s="18">
        <v>20</v>
      </c>
      <c r="C9" s="19" t="s">
        <v>89</v>
      </c>
      <c r="D9" s="31"/>
      <c r="E9" s="7" t="s">
        <v>360</v>
      </c>
      <c r="F9" s="13">
        <v>19809</v>
      </c>
      <c r="G9" s="13">
        <f>21044+325</f>
        <v>21369</v>
      </c>
      <c r="H9" s="24">
        <f>22199+345</f>
        <v>22544</v>
      </c>
      <c r="I9" s="24">
        <f>23388+365</f>
        <v>23753</v>
      </c>
    </row>
    <row r="10" spans="1:9" ht="12.75">
      <c r="A10" s="17" t="s">
        <v>90</v>
      </c>
      <c r="B10" s="18" t="s">
        <v>178</v>
      </c>
      <c r="C10" s="19" t="s">
        <v>89</v>
      </c>
      <c r="D10" s="31"/>
      <c r="E10" s="7" t="s">
        <v>179</v>
      </c>
      <c r="F10" s="13">
        <v>600</v>
      </c>
      <c r="G10" s="13">
        <v>630</v>
      </c>
      <c r="H10" s="24">
        <v>670</v>
      </c>
      <c r="I10" s="24">
        <v>710</v>
      </c>
    </row>
    <row r="11" spans="1:9" ht="12.75">
      <c r="A11" s="17" t="s">
        <v>90</v>
      </c>
      <c r="B11" s="18">
        <v>80</v>
      </c>
      <c r="C11" s="19" t="s">
        <v>89</v>
      </c>
      <c r="D11" s="31"/>
      <c r="E11" s="7" t="s">
        <v>18</v>
      </c>
      <c r="F11" s="13">
        <v>40</v>
      </c>
      <c r="G11" s="13">
        <v>45</v>
      </c>
      <c r="H11" s="24">
        <v>50</v>
      </c>
      <c r="I11" s="24">
        <v>55</v>
      </c>
    </row>
    <row r="12" spans="1:9" ht="12.75">
      <c r="A12" s="17">
        <v>10</v>
      </c>
      <c r="B12" s="18" t="s">
        <v>89</v>
      </c>
      <c r="C12" s="19" t="s">
        <v>89</v>
      </c>
      <c r="D12" s="31"/>
      <c r="E12" s="7" t="s">
        <v>19</v>
      </c>
      <c r="F12" s="13">
        <v>150</v>
      </c>
      <c r="G12" s="13">
        <v>153</v>
      </c>
      <c r="H12" s="24">
        <v>157</v>
      </c>
      <c r="I12" s="24">
        <v>160</v>
      </c>
    </row>
    <row r="13" spans="1:9" ht="12.75">
      <c r="A13" s="17">
        <v>20</v>
      </c>
      <c r="B13" s="18" t="s">
        <v>89</v>
      </c>
      <c r="C13" s="19" t="s">
        <v>89</v>
      </c>
      <c r="D13" s="31"/>
      <c r="E13" s="7" t="s">
        <v>20</v>
      </c>
      <c r="F13" s="13">
        <v>320</v>
      </c>
      <c r="G13" s="13">
        <v>400</v>
      </c>
      <c r="H13" s="24">
        <v>410</v>
      </c>
      <c r="I13" s="24">
        <v>430</v>
      </c>
    </row>
    <row r="14" spans="1:9" ht="12.75">
      <c r="A14" s="17" t="s">
        <v>102</v>
      </c>
      <c r="B14" s="18" t="s">
        <v>154</v>
      </c>
      <c r="C14" s="19" t="s">
        <v>88</v>
      </c>
      <c r="D14" s="31"/>
      <c r="E14" s="7" t="s">
        <v>378</v>
      </c>
      <c r="F14" s="13">
        <f>ROUND(623*1.19,0)</f>
        <v>741</v>
      </c>
      <c r="G14" s="13">
        <f>ROUND(623*1.19,0)</f>
        <v>741</v>
      </c>
      <c r="H14" s="13">
        <f>ROUND(623*1.19,0)</f>
        <v>741</v>
      </c>
      <c r="I14" s="13">
        <v>741</v>
      </c>
    </row>
    <row r="15" spans="1:9" ht="12.75">
      <c r="A15" s="17" t="s">
        <v>102</v>
      </c>
      <c r="B15" s="18" t="s">
        <v>154</v>
      </c>
      <c r="C15" s="19" t="s">
        <v>90</v>
      </c>
      <c r="D15" s="31"/>
      <c r="E15" s="7" t="s">
        <v>380</v>
      </c>
      <c r="F15" s="13">
        <f>ROUND(837*1.19,0)</f>
        <v>996</v>
      </c>
      <c r="G15" s="13">
        <f>ROUND(837*1.19,0)</f>
        <v>996</v>
      </c>
      <c r="H15" s="13">
        <f>ROUND(837*1.19,0)</f>
        <v>996</v>
      </c>
      <c r="I15" s="13">
        <v>996</v>
      </c>
    </row>
    <row r="16" spans="1:9" ht="12.75">
      <c r="A16" s="17" t="s">
        <v>102</v>
      </c>
      <c r="B16" s="18" t="s">
        <v>154</v>
      </c>
      <c r="C16" s="19" t="s">
        <v>91</v>
      </c>
      <c r="D16" s="31"/>
      <c r="E16" s="7" t="s">
        <v>379</v>
      </c>
      <c r="F16" s="13">
        <v>727</v>
      </c>
      <c r="G16" s="13">
        <f>ROUND(611*1.19,0)</f>
        <v>727</v>
      </c>
      <c r="H16" s="13">
        <f>ROUND(611*1.19,0)</f>
        <v>727</v>
      </c>
      <c r="I16" s="13">
        <v>700</v>
      </c>
    </row>
    <row r="17" spans="1:9" ht="12.75">
      <c r="A17" s="17" t="s">
        <v>102</v>
      </c>
      <c r="B17" s="18" t="s">
        <v>154</v>
      </c>
      <c r="C17" s="19" t="s">
        <v>93</v>
      </c>
      <c r="D17" s="31"/>
      <c r="E17" s="7" t="s">
        <v>381</v>
      </c>
      <c r="F17" s="13">
        <f>3520-277</f>
        <v>3243</v>
      </c>
      <c r="G17" s="13">
        <v>2300</v>
      </c>
      <c r="H17" s="24">
        <v>1700</v>
      </c>
      <c r="I17" s="24">
        <v>1700</v>
      </c>
    </row>
    <row r="18" spans="1:9" ht="12.75">
      <c r="A18" s="17" t="s">
        <v>102</v>
      </c>
      <c r="B18" s="18" t="s">
        <v>154</v>
      </c>
      <c r="C18" s="19" t="s">
        <v>91</v>
      </c>
      <c r="D18" s="31"/>
      <c r="E18" s="7" t="s">
        <v>406</v>
      </c>
      <c r="F18" s="13">
        <v>1340</v>
      </c>
      <c r="G18" s="13">
        <v>2000</v>
      </c>
      <c r="H18" s="13">
        <f>1456-116</f>
        <v>1340</v>
      </c>
      <c r="I18" s="13">
        <v>1300</v>
      </c>
    </row>
    <row r="19" spans="1:9" ht="12.75">
      <c r="A19" s="17" t="s">
        <v>102</v>
      </c>
      <c r="B19" s="18" t="s">
        <v>154</v>
      </c>
      <c r="C19" s="19" t="s">
        <v>315</v>
      </c>
      <c r="D19" s="31"/>
      <c r="E19" s="7" t="s">
        <v>667</v>
      </c>
      <c r="F19" s="13">
        <v>0</v>
      </c>
      <c r="G19" s="13">
        <v>2000</v>
      </c>
      <c r="H19" s="13">
        <v>0</v>
      </c>
      <c r="I19" s="13">
        <v>0</v>
      </c>
    </row>
    <row r="20" spans="1:9" ht="12.75">
      <c r="A20" s="17" t="s">
        <v>102</v>
      </c>
      <c r="B20" s="18" t="s">
        <v>154</v>
      </c>
      <c r="C20" s="19" t="s">
        <v>98</v>
      </c>
      <c r="D20" s="31"/>
      <c r="E20" s="7" t="s">
        <v>635</v>
      </c>
      <c r="F20" s="13">
        <v>0</v>
      </c>
      <c r="G20" s="13">
        <v>500</v>
      </c>
      <c r="H20" s="13">
        <v>0</v>
      </c>
      <c r="I20" s="13">
        <v>0</v>
      </c>
    </row>
    <row r="21" spans="1:9" ht="12.75">
      <c r="A21" s="17" t="s">
        <v>102</v>
      </c>
      <c r="B21" s="18" t="s">
        <v>154</v>
      </c>
      <c r="C21" s="19" t="s">
        <v>90</v>
      </c>
      <c r="D21" s="31"/>
      <c r="E21" s="7" t="s">
        <v>550</v>
      </c>
      <c r="F21" s="13"/>
      <c r="G21" s="13">
        <v>50</v>
      </c>
      <c r="H21" s="13">
        <v>50</v>
      </c>
      <c r="I21" s="13">
        <v>50</v>
      </c>
    </row>
    <row r="22" spans="1:9" ht="12.75">
      <c r="A22" s="17" t="s">
        <v>102</v>
      </c>
      <c r="B22" s="18" t="s">
        <v>154</v>
      </c>
      <c r="C22" s="19" t="s">
        <v>90</v>
      </c>
      <c r="D22" s="31"/>
      <c r="E22" s="7" t="s">
        <v>551</v>
      </c>
      <c r="F22" s="13"/>
      <c r="G22" s="13">
        <v>70</v>
      </c>
      <c r="H22" s="24">
        <v>70</v>
      </c>
      <c r="I22" s="24">
        <v>70</v>
      </c>
    </row>
    <row r="23" spans="1:9" ht="12.75">
      <c r="A23" s="17">
        <v>30</v>
      </c>
      <c r="B23" s="18">
        <v>20</v>
      </c>
      <c r="C23" s="19" t="s">
        <v>88</v>
      </c>
      <c r="D23" s="31"/>
      <c r="E23" s="7" t="s">
        <v>21</v>
      </c>
      <c r="F23" s="13">
        <v>240</v>
      </c>
      <c r="G23" s="13">
        <v>0</v>
      </c>
      <c r="H23" s="13">
        <v>0</v>
      </c>
      <c r="I23" s="13">
        <v>0</v>
      </c>
    </row>
    <row r="24" spans="1:9" ht="12.75">
      <c r="A24" s="17">
        <v>30</v>
      </c>
      <c r="B24" s="18">
        <v>20</v>
      </c>
      <c r="C24" s="19" t="s">
        <v>90</v>
      </c>
      <c r="D24" s="31"/>
      <c r="E24" s="7" t="s">
        <v>22</v>
      </c>
      <c r="F24" s="13">
        <v>530</v>
      </c>
      <c r="G24" s="13">
        <v>550</v>
      </c>
      <c r="H24" s="24">
        <v>570</v>
      </c>
      <c r="I24" s="24">
        <v>590</v>
      </c>
    </row>
    <row r="25" spans="1:9" ht="12.75">
      <c r="A25" s="17">
        <v>30</v>
      </c>
      <c r="B25" s="18">
        <v>20</v>
      </c>
      <c r="C25" s="19" t="s">
        <v>91</v>
      </c>
      <c r="D25" s="31"/>
      <c r="E25" s="7" t="s">
        <v>23</v>
      </c>
      <c r="F25" s="13">
        <v>10</v>
      </c>
      <c r="G25" s="13">
        <v>10</v>
      </c>
      <c r="H25" s="24">
        <v>10</v>
      </c>
      <c r="I25" s="24">
        <v>10</v>
      </c>
    </row>
    <row r="26" spans="1:9" ht="12.75">
      <c r="A26" s="17">
        <v>30</v>
      </c>
      <c r="B26" s="18">
        <v>90</v>
      </c>
      <c r="C26" s="19">
        <v>10</v>
      </c>
      <c r="D26" s="31"/>
      <c r="E26" s="7" t="s">
        <v>25</v>
      </c>
      <c r="F26" s="13">
        <v>1589</v>
      </c>
      <c r="G26" s="13">
        <v>1770</v>
      </c>
      <c r="H26" s="24">
        <v>1850</v>
      </c>
      <c r="I26" s="24">
        <v>1950</v>
      </c>
    </row>
    <row r="27" spans="1:9" ht="12.75">
      <c r="A27" s="17">
        <v>30</v>
      </c>
      <c r="B27" s="18">
        <v>90</v>
      </c>
      <c r="C27" s="19">
        <v>20</v>
      </c>
      <c r="D27" s="31"/>
      <c r="E27" s="7" t="s">
        <v>26</v>
      </c>
      <c r="F27" s="13">
        <v>448</v>
      </c>
      <c r="G27" s="13">
        <v>470</v>
      </c>
      <c r="H27" s="24">
        <v>490</v>
      </c>
      <c r="I27" s="24">
        <v>520</v>
      </c>
    </row>
    <row r="28" spans="1:9" ht="12.75">
      <c r="A28" s="17">
        <v>40</v>
      </c>
      <c r="B28" s="18">
        <v>20</v>
      </c>
      <c r="C28" s="19" t="s">
        <v>89</v>
      </c>
      <c r="D28" s="31"/>
      <c r="E28" s="7" t="s">
        <v>27</v>
      </c>
      <c r="F28" s="13">
        <v>422</v>
      </c>
      <c r="G28" s="13">
        <v>536</v>
      </c>
      <c r="H28" s="24">
        <v>500</v>
      </c>
      <c r="I28" s="24">
        <v>500</v>
      </c>
    </row>
    <row r="29" spans="1:9" ht="12.75">
      <c r="A29" s="17">
        <v>40</v>
      </c>
      <c r="B29" s="18">
        <v>30</v>
      </c>
      <c r="C29" s="19" t="s">
        <v>89</v>
      </c>
      <c r="D29" s="31"/>
      <c r="E29" s="7" t="s">
        <v>28</v>
      </c>
      <c r="F29" s="13">
        <v>200</v>
      </c>
      <c r="G29" s="13">
        <v>250</v>
      </c>
      <c r="H29" s="24">
        <v>300</v>
      </c>
      <c r="I29" s="24">
        <v>350</v>
      </c>
    </row>
    <row r="30" spans="1:9" ht="12.75">
      <c r="A30" s="17">
        <v>60</v>
      </c>
      <c r="B30" s="18">
        <v>40</v>
      </c>
      <c r="C30" s="19">
        <v>10</v>
      </c>
      <c r="D30" s="31"/>
      <c r="E30" s="7" t="s">
        <v>29</v>
      </c>
      <c r="F30" s="13">
        <v>3464</v>
      </c>
      <c r="G30" s="13">
        <v>3500</v>
      </c>
      <c r="H30" s="24">
        <v>3900</v>
      </c>
      <c r="I30" s="24">
        <v>3800</v>
      </c>
    </row>
    <row r="31" spans="1:9" ht="12.75">
      <c r="A31" s="17">
        <v>60</v>
      </c>
      <c r="B31" s="18">
        <v>40</v>
      </c>
      <c r="C31" s="19">
        <v>70</v>
      </c>
      <c r="D31" s="31"/>
      <c r="E31" s="7" t="s">
        <v>30</v>
      </c>
      <c r="F31" s="13">
        <v>1219</v>
      </c>
      <c r="G31" s="13">
        <v>1219</v>
      </c>
      <c r="H31" s="24">
        <f>1362-84</f>
        <v>1278</v>
      </c>
      <c r="I31" s="24">
        <v>1320</v>
      </c>
    </row>
    <row r="32" spans="1:9" ht="12.75">
      <c r="A32" s="17">
        <v>70</v>
      </c>
      <c r="B32" s="18" t="s">
        <v>89</v>
      </c>
      <c r="C32" s="19" t="s">
        <v>89</v>
      </c>
      <c r="D32" s="31"/>
      <c r="E32" s="7" t="s">
        <v>332</v>
      </c>
      <c r="F32" s="13">
        <v>142</v>
      </c>
      <c r="G32" s="13">
        <v>425</v>
      </c>
      <c r="H32" s="24">
        <v>390</v>
      </c>
      <c r="I32" s="24">
        <v>460</v>
      </c>
    </row>
    <row r="33" spans="1:9" ht="12.75">
      <c r="A33" s="17" t="s">
        <v>333</v>
      </c>
      <c r="B33" s="18" t="s">
        <v>89</v>
      </c>
      <c r="C33" s="19" t="s">
        <v>91</v>
      </c>
      <c r="D33" s="31"/>
      <c r="E33" s="7" t="s">
        <v>334</v>
      </c>
      <c r="F33" s="13">
        <v>552</v>
      </c>
      <c r="G33" s="13">
        <v>412</v>
      </c>
      <c r="H33" s="24">
        <v>462</v>
      </c>
      <c r="I33" s="24">
        <v>512</v>
      </c>
    </row>
    <row r="34" spans="1:9" ht="12.75">
      <c r="A34" s="17">
        <v>70</v>
      </c>
      <c r="B34" s="18" t="s">
        <v>89</v>
      </c>
      <c r="C34" s="19" t="s">
        <v>90</v>
      </c>
      <c r="D34" s="31"/>
      <c r="E34" s="7" t="s">
        <v>31</v>
      </c>
      <c r="F34" s="13">
        <v>160</v>
      </c>
      <c r="G34" s="13">
        <v>220</v>
      </c>
      <c r="H34" s="24">
        <v>200</v>
      </c>
      <c r="I34" s="24">
        <v>230</v>
      </c>
    </row>
    <row r="35" spans="1:9" ht="12.75">
      <c r="A35" s="17">
        <v>90</v>
      </c>
      <c r="B35" s="18">
        <v>20</v>
      </c>
      <c r="C35" s="19" t="s">
        <v>89</v>
      </c>
      <c r="D35" s="31"/>
      <c r="E35" s="7" t="s">
        <v>32</v>
      </c>
      <c r="F35" s="13">
        <v>475</v>
      </c>
      <c r="G35" s="13">
        <v>505</v>
      </c>
      <c r="H35" s="24">
        <v>540</v>
      </c>
      <c r="I35" s="24">
        <v>580</v>
      </c>
    </row>
    <row r="36" spans="1:9" ht="12.75">
      <c r="A36" s="17">
        <v>90</v>
      </c>
      <c r="B36" s="18">
        <v>30</v>
      </c>
      <c r="C36" s="19" t="s">
        <v>89</v>
      </c>
      <c r="D36" s="31"/>
      <c r="E36" s="7" t="s">
        <v>33</v>
      </c>
      <c r="F36" s="13">
        <v>40</v>
      </c>
      <c r="G36" s="13">
        <v>45</v>
      </c>
      <c r="H36" s="24">
        <v>45</v>
      </c>
      <c r="I36" s="24">
        <v>50</v>
      </c>
    </row>
    <row r="37" spans="1:9" s="3" customFormat="1" ht="12" customHeight="1">
      <c r="A37" s="20" t="s">
        <v>15</v>
      </c>
      <c r="B37" s="21" t="s">
        <v>92</v>
      </c>
      <c r="C37" s="22"/>
      <c r="D37" s="32"/>
      <c r="E37" s="9" t="s">
        <v>34</v>
      </c>
      <c r="F37" s="10">
        <f>SUM(F38:F40)</f>
        <v>420</v>
      </c>
      <c r="G37" s="10">
        <f>SUM(G38:G40)</f>
        <v>275</v>
      </c>
      <c r="H37" s="10">
        <f>SUM(H38:H40)</f>
        <v>275</v>
      </c>
      <c r="I37" s="10">
        <f>SUM(I38:I40)</f>
        <v>285</v>
      </c>
    </row>
    <row r="38" spans="1:9" ht="12.75">
      <c r="A38" s="17">
        <v>10</v>
      </c>
      <c r="B38" s="18" t="s">
        <v>89</v>
      </c>
      <c r="C38" s="19" t="s">
        <v>89</v>
      </c>
      <c r="D38" s="31"/>
      <c r="E38" s="7" t="s">
        <v>619</v>
      </c>
      <c r="F38" s="13">
        <v>220</v>
      </c>
      <c r="G38" s="13">
        <v>105</v>
      </c>
      <c r="H38" s="24">
        <v>105</v>
      </c>
      <c r="I38" s="24">
        <v>110</v>
      </c>
    </row>
    <row r="39" spans="1:9" ht="12.75">
      <c r="A39" s="17" t="s">
        <v>154</v>
      </c>
      <c r="B39" s="18" t="s">
        <v>430</v>
      </c>
      <c r="C39" s="19" t="s">
        <v>89</v>
      </c>
      <c r="D39" s="31"/>
      <c r="E39" s="7" t="s">
        <v>621</v>
      </c>
      <c r="F39" s="13">
        <f>ROUND('Bežné príjmy'!C63*0.19,0)</f>
        <v>165</v>
      </c>
      <c r="G39" s="13">
        <v>105</v>
      </c>
      <c r="H39" s="13">
        <v>105</v>
      </c>
      <c r="I39" s="13">
        <v>105</v>
      </c>
    </row>
    <row r="40" spans="1:9" ht="12.75">
      <c r="A40" s="17">
        <v>30</v>
      </c>
      <c r="B40" s="18">
        <v>20</v>
      </c>
      <c r="C40" s="19">
        <v>14</v>
      </c>
      <c r="D40" s="31"/>
      <c r="E40" s="7" t="s">
        <v>620</v>
      </c>
      <c r="F40" s="13">
        <v>35</v>
      </c>
      <c r="G40" s="13">
        <v>65</v>
      </c>
      <c r="H40" s="24">
        <v>65</v>
      </c>
      <c r="I40" s="24">
        <v>70</v>
      </c>
    </row>
    <row r="41" spans="1:9" s="3" customFormat="1" ht="12.75">
      <c r="A41" s="20" t="s">
        <v>15</v>
      </c>
      <c r="B41" s="21" t="s">
        <v>36</v>
      </c>
      <c r="C41" s="22"/>
      <c r="D41" s="32"/>
      <c r="E41" s="9" t="s">
        <v>37</v>
      </c>
      <c r="F41" s="10">
        <f>SUM(F42:F52)</f>
        <v>3293</v>
      </c>
      <c r="G41" s="10">
        <f>SUM(G42:G52)</f>
        <v>2838</v>
      </c>
      <c r="H41" s="10">
        <f>SUM(H42:H52)</f>
        <v>2778</v>
      </c>
      <c r="I41" s="10">
        <f>SUM(I42:I52)</f>
        <v>2472</v>
      </c>
    </row>
    <row r="42" spans="1:9" ht="12.75">
      <c r="A42" s="17">
        <v>10</v>
      </c>
      <c r="B42" s="18" t="s">
        <v>89</v>
      </c>
      <c r="C42" s="19" t="s">
        <v>88</v>
      </c>
      <c r="D42" s="31"/>
      <c r="E42" s="7" t="s">
        <v>127</v>
      </c>
      <c r="F42" s="13">
        <v>611</v>
      </c>
      <c r="G42" s="13">
        <v>420</v>
      </c>
      <c r="H42" s="24">
        <v>335</v>
      </c>
      <c r="I42" s="24">
        <v>249</v>
      </c>
    </row>
    <row r="43" spans="1:9" ht="12.75">
      <c r="A43" s="17">
        <v>10</v>
      </c>
      <c r="B43" s="18" t="s">
        <v>89</v>
      </c>
      <c r="C43" s="19" t="s">
        <v>91</v>
      </c>
      <c r="D43" s="31"/>
      <c r="E43" s="7" t="s">
        <v>637</v>
      </c>
      <c r="F43" s="13">
        <v>224</v>
      </c>
      <c r="G43" s="13">
        <v>214</v>
      </c>
      <c r="H43" s="24">
        <v>202</v>
      </c>
      <c r="I43" s="24">
        <v>189</v>
      </c>
    </row>
    <row r="44" spans="1:9" ht="12.75">
      <c r="A44" s="17">
        <v>10</v>
      </c>
      <c r="B44" s="18" t="s">
        <v>89</v>
      </c>
      <c r="C44" s="19" t="s">
        <v>93</v>
      </c>
      <c r="D44" s="31"/>
      <c r="E44" s="7" t="s">
        <v>128</v>
      </c>
      <c r="F44" s="13">
        <v>711</v>
      </c>
      <c r="G44" s="13">
        <v>492</v>
      </c>
      <c r="H44" s="24">
        <v>388</v>
      </c>
      <c r="I44" s="24">
        <v>284</v>
      </c>
    </row>
    <row r="45" spans="1:9" ht="12.75">
      <c r="A45" s="17">
        <v>10</v>
      </c>
      <c r="B45" s="18" t="s">
        <v>89</v>
      </c>
      <c r="C45" s="19" t="s">
        <v>94</v>
      </c>
      <c r="D45" s="31"/>
      <c r="E45" s="7" t="s">
        <v>638</v>
      </c>
      <c r="F45" s="13">
        <v>530</v>
      </c>
      <c r="G45" s="13">
        <v>519</v>
      </c>
      <c r="H45" s="24">
        <v>507</v>
      </c>
      <c r="I45" s="24">
        <v>494</v>
      </c>
    </row>
    <row r="46" spans="1:9" ht="12.75">
      <c r="A46" s="17">
        <v>10</v>
      </c>
      <c r="B46" s="18" t="s">
        <v>89</v>
      </c>
      <c r="C46" s="19" t="s">
        <v>98</v>
      </c>
      <c r="D46" s="31"/>
      <c r="E46" s="7" t="s">
        <v>639</v>
      </c>
      <c r="F46" s="13">
        <v>174</v>
      </c>
      <c r="G46" s="13">
        <v>170</v>
      </c>
      <c r="H46" s="24">
        <v>165</v>
      </c>
      <c r="I46" s="24">
        <v>159</v>
      </c>
    </row>
    <row r="47" spans="1:9" ht="12.75">
      <c r="A47" s="17">
        <v>10</v>
      </c>
      <c r="B47" s="18" t="s">
        <v>89</v>
      </c>
      <c r="C47" s="19" t="s">
        <v>100</v>
      </c>
      <c r="D47" s="31"/>
      <c r="E47" s="7" t="s">
        <v>181</v>
      </c>
      <c r="F47" s="13">
        <v>422</v>
      </c>
      <c r="G47" s="13">
        <v>450</v>
      </c>
      <c r="H47" s="24">
        <v>395</v>
      </c>
      <c r="I47" s="24">
        <v>341</v>
      </c>
    </row>
    <row r="48" spans="1:9" ht="12.75">
      <c r="A48" s="17" t="s">
        <v>154</v>
      </c>
      <c r="B48" s="18" t="s">
        <v>89</v>
      </c>
      <c r="C48" s="19" t="s">
        <v>175</v>
      </c>
      <c r="D48" s="31"/>
      <c r="E48" s="7" t="s">
        <v>640</v>
      </c>
      <c r="F48" s="13">
        <v>270</v>
      </c>
      <c r="G48" s="13">
        <v>201</v>
      </c>
      <c r="H48" s="24">
        <v>195</v>
      </c>
      <c r="I48" s="24">
        <v>189</v>
      </c>
    </row>
    <row r="49" spans="1:9" ht="12.75">
      <c r="A49" s="17" t="s">
        <v>154</v>
      </c>
      <c r="B49" s="18" t="s">
        <v>89</v>
      </c>
      <c r="C49" s="19" t="s">
        <v>154</v>
      </c>
      <c r="D49" s="31"/>
      <c r="E49" s="7" t="s">
        <v>641</v>
      </c>
      <c r="F49" s="13">
        <v>329</v>
      </c>
      <c r="G49" s="13">
        <v>145</v>
      </c>
      <c r="H49" s="24">
        <v>142</v>
      </c>
      <c r="I49" s="24">
        <v>139</v>
      </c>
    </row>
    <row r="50" spans="1:9" ht="12.75">
      <c r="A50" s="17" t="s">
        <v>154</v>
      </c>
      <c r="B50" s="18" t="s">
        <v>89</v>
      </c>
      <c r="C50" s="19" t="s">
        <v>323</v>
      </c>
      <c r="D50" s="31"/>
      <c r="E50" s="7" t="s">
        <v>616</v>
      </c>
      <c r="F50" s="13">
        <f>34/2+5</f>
        <v>22</v>
      </c>
      <c r="G50" s="13">
        <f>165+34</f>
        <v>199</v>
      </c>
      <c r="H50" s="24">
        <f>159+34/2</f>
        <v>176</v>
      </c>
      <c r="I50" s="24">
        <v>155</v>
      </c>
    </row>
    <row r="51" spans="1:9" ht="12.75">
      <c r="A51" s="17" t="s">
        <v>154</v>
      </c>
      <c r="B51" s="18" t="s">
        <v>89</v>
      </c>
      <c r="C51" s="19" t="s">
        <v>427</v>
      </c>
      <c r="D51" s="31"/>
      <c r="E51" s="7" t="s">
        <v>617</v>
      </c>
      <c r="F51" s="13">
        <v>0</v>
      </c>
      <c r="G51" s="13">
        <f>46/2+5</f>
        <v>28</v>
      </c>
      <c r="H51" s="24">
        <f>227+46</f>
        <v>273</v>
      </c>
      <c r="I51" s="24">
        <f>220+46/2</f>
        <v>243</v>
      </c>
    </row>
    <row r="52" spans="1:9" ht="12.75">
      <c r="A52" s="17" t="s">
        <v>154</v>
      </c>
      <c r="B52" s="18" t="s">
        <v>89</v>
      </c>
      <c r="C52" s="19" t="s">
        <v>328</v>
      </c>
      <c r="D52" s="31"/>
      <c r="E52" s="7" t="s">
        <v>618</v>
      </c>
      <c r="F52" s="13">
        <v>0</v>
      </c>
      <c r="G52" s="13">
        <v>0</v>
      </c>
      <c r="H52" s="13">
        <v>0</v>
      </c>
      <c r="I52" s="13">
        <v>30</v>
      </c>
    </row>
    <row r="53" spans="1:9" s="3" customFormat="1" ht="12.75">
      <c r="A53" s="20" t="s">
        <v>38</v>
      </c>
      <c r="B53" s="21" t="s">
        <v>39</v>
      </c>
      <c r="C53" s="22"/>
      <c r="D53" s="32"/>
      <c r="E53" s="9" t="s">
        <v>40</v>
      </c>
      <c r="F53" s="10">
        <f>SUM(F54)</f>
        <v>100</v>
      </c>
      <c r="G53" s="10">
        <f>SUM(G54)</f>
        <v>125</v>
      </c>
      <c r="H53" s="10">
        <f>SUM(H54)</f>
        <v>135</v>
      </c>
      <c r="I53" s="10">
        <f>SUM(I54)</f>
        <v>140</v>
      </c>
    </row>
    <row r="54" spans="1:9" ht="12.75">
      <c r="A54" s="25">
        <v>60</v>
      </c>
      <c r="B54" s="23">
        <v>40</v>
      </c>
      <c r="C54" s="26">
        <v>60</v>
      </c>
      <c r="D54" s="33"/>
      <c r="E54" s="7" t="s">
        <v>41</v>
      </c>
      <c r="F54" s="13">
        <v>100</v>
      </c>
      <c r="G54" s="13">
        <v>125</v>
      </c>
      <c r="H54" s="24">
        <v>135</v>
      </c>
      <c r="I54" s="24">
        <v>140</v>
      </c>
    </row>
    <row r="55" spans="1:9" s="3" customFormat="1" ht="12.75">
      <c r="A55" s="20" t="s">
        <v>42</v>
      </c>
      <c r="B55" s="21" t="s">
        <v>43</v>
      </c>
      <c r="C55" s="22"/>
      <c r="D55" s="32"/>
      <c r="E55" s="9" t="s">
        <v>44</v>
      </c>
      <c r="F55" s="10">
        <f>SUM(F56)</f>
        <v>8950</v>
      </c>
      <c r="G55" s="10">
        <f>SUM(G56)</f>
        <v>9600</v>
      </c>
      <c r="H55" s="10">
        <f>SUM(H56)</f>
        <v>10200</v>
      </c>
      <c r="I55" s="10">
        <f>SUM(I56)</f>
        <v>10850</v>
      </c>
    </row>
    <row r="56" spans="1:9" ht="12.75">
      <c r="A56" s="25">
        <v>80</v>
      </c>
      <c r="B56" s="23" t="s">
        <v>89</v>
      </c>
      <c r="C56" s="26" t="s">
        <v>89</v>
      </c>
      <c r="D56" s="33"/>
      <c r="E56" s="7" t="s">
        <v>45</v>
      </c>
      <c r="F56" s="24">
        <v>8950</v>
      </c>
      <c r="G56" s="24">
        <v>9600</v>
      </c>
      <c r="H56" s="24">
        <v>10200</v>
      </c>
      <c r="I56" s="24">
        <v>10850</v>
      </c>
    </row>
    <row r="57" spans="1:9" s="3" customFormat="1" ht="12.75">
      <c r="A57" s="20" t="s">
        <v>42</v>
      </c>
      <c r="B57" s="21" t="s">
        <v>39</v>
      </c>
      <c r="C57" s="22"/>
      <c r="D57" s="32"/>
      <c r="E57" s="9" t="s">
        <v>46</v>
      </c>
      <c r="F57" s="10">
        <f>SUM(F58)</f>
        <v>130</v>
      </c>
      <c r="G57" s="10">
        <f>SUM(G58)</f>
        <v>135</v>
      </c>
      <c r="H57" s="10">
        <f>SUM(H58)</f>
        <v>140</v>
      </c>
      <c r="I57" s="10">
        <f>SUM(I58)</f>
        <v>150</v>
      </c>
    </row>
    <row r="58" spans="1:9" ht="12.75">
      <c r="A58" s="25">
        <v>60</v>
      </c>
      <c r="B58" s="23">
        <v>40</v>
      </c>
      <c r="C58" s="26">
        <v>93</v>
      </c>
      <c r="D58" s="33"/>
      <c r="E58" s="7" t="s">
        <v>557</v>
      </c>
      <c r="F58" s="13">
        <v>130</v>
      </c>
      <c r="G58" s="13">
        <v>135</v>
      </c>
      <c r="H58" s="24">
        <v>140</v>
      </c>
      <c r="I58" s="24">
        <v>150</v>
      </c>
    </row>
    <row r="59" spans="1:9" s="3" customFormat="1" ht="12.75">
      <c r="A59" s="20" t="s">
        <v>47</v>
      </c>
      <c r="B59" s="21" t="s">
        <v>95</v>
      </c>
      <c r="C59" s="22"/>
      <c r="D59" s="32"/>
      <c r="E59" s="9" t="s">
        <v>48</v>
      </c>
      <c r="F59" s="10">
        <f>SUM(F60:F66)</f>
        <v>20025</v>
      </c>
      <c r="G59" s="10">
        <f>SUM(G60:G66)</f>
        <v>23080</v>
      </c>
      <c r="H59" s="10">
        <f>SUM(H60:H66)</f>
        <v>3440</v>
      </c>
      <c r="I59" s="10">
        <f>SUM(I60:I66)</f>
        <v>3490</v>
      </c>
    </row>
    <row r="60" spans="1:9" ht="12.75">
      <c r="A60" s="17">
        <v>20</v>
      </c>
      <c r="B60" s="18">
        <v>30</v>
      </c>
      <c r="C60" s="19">
        <v>80</v>
      </c>
      <c r="D60" s="31"/>
      <c r="E60" s="7" t="s">
        <v>553</v>
      </c>
      <c r="F60" s="13">
        <v>215</v>
      </c>
      <c r="G60" s="13">
        <v>220</v>
      </c>
      <c r="H60" s="24">
        <v>240</v>
      </c>
      <c r="I60" s="24">
        <v>260</v>
      </c>
    </row>
    <row r="61" spans="1:9" ht="12.75">
      <c r="A61" s="17" t="s">
        <v>102</v>
      </c>
      <c r="B61" s="18" t="s">
        <v>101</v>
      </c>
      <c r="C61" s="19" t="s">
        <v>162</v>
      </c>
      <c r="D61" s="31"/>
      <c r="E61" s="7" t="s">
        <v>121</v>
      </c>
      <c r="F61" s="13">
        <v>150</v>
      </c>
      <c r="G61" s="13">
        <v>200</v>
      </c>
      <c r="H61" s="24">
        <v>200</v>
      </c>
      <c r="I61" s="24">
        <v>230</v>
      </c>
    </row>
    <row r="62" spans="1:9" ht="12.75">
      <c r="A62" s="17" t="s">
        <v>102</v>
      </c>
      <c r="B62" s="18" t="s">
        <v>101</v>
      </c>
      <c r="C62" s="19" t="s">
        <v>163</v>
      </c>
      <c r="D62" s="31"/>
      <c r="E62" s="7" t="s">
        <v>125</v>
      </c>
      <c r="F62" s="13">
        <v>0</v>
      </c>
      <c r="G62" s="13">
        <v>0</v>
      </c>
      <c r="H62" s="24">
        <v>3000</v>
      </c>
      <c r="I62" s="24">
        <v>3000</v>
      </c>
    </row>
    <row r="63" spans="1:9" ht="12.75">
      <c r="A63" s="17" t="s">
        <v>102</v>
      </c>
      <c r="B63" s="18" t="s">
        <v>101</v>
      </c>
      <c r="C63" s="19" t="s">
        <v>157</v>
      </c>
      <c r="D63" s="31"/>
      <c r="E63" s="28" t="s">
        <v>552</v>
      </c>
      <c r="F63" s="13">
        <v>2080</v>
      </c>
      <c r="G63" s="13">
        <v>1000</v>
      </c>
      <c r="H63" s="24">
        <v>0</v>
      </c>
      <c r="I63" s="24">
        <v>0</v>
      </c>
    </row>
    <row r="64" spans="1:9" ht="12.75">
      <c r="A64" s="17" t="s">
        <v>102</v>
      </c>
      <c r="B64" s="18" t="s">
        <v>101</v>
      </c>
      <c r="C64" s="19" t="s">
        <v>366</v>
      </c>
      <c r="D64" s="31"/>
      <c r="E64" s="28" t="s">
        <v>428</v>
      </c>
      <c r="F64" s="13">
        <v>150</v>
      </c>
      <c r="G64" s="13">
        <v>0</v>
      </c>
      <c r="H64" s="24">
        <v>0</v>
      </c>
      <c r="I64" s="24">
        <v>0</v>
      </c>
    </row>
    <row r="65" spans="1:9" ht="12.75">
      <c r="A65" s="17" t="s">
        <v>102</v>
      </c>
      <c r="B65" s="18" t="s">
        <v>101</v>
      </c>
      <c r="C65" s="19" t="s">
        <v>429</v>
      </c>
      <c r="D65" s="31"/>
      <c r="E65" s="28" t="s">
        <v>355</v>
      </c>
      <c r="F65" s="13">
        <v>1560</v>
      </c>
      <c r="G65" s="13">
        <v>1490</v>
      </c>
      <c r="H65" s="24">
        <v>0</v>
      </c>
      <c r="I65" s="24">
        <v>0</v>
      </c>
    </row>
    <row r="66" spans="1:9" ht="12.75">
      <c r="A66" s="17" t="s">
        <v>102</v>
      </c>
      <c r="B66" s="18" t="s">
        <v>101</v>
      </c>
      <c r="C66" s="19" t="s">
        <v>327</v>
      </c>
      <c r="D66" s="31"/>
      <c r="E66" s="28" t="s">
        <v>363</v>
      </c>
      <c r="F66" s="13">
        <v>15870</v>
      </c>
      <c r="G66" s="13">
        <v>20170</v>
      </c>
      <c r="H66" s="24">
        <v>0</v>
      </c>
      <c r="I66" s="24">
        <v>0</v>
      </c>
    </row>
    <row r="67" spans="1:9" s="3" customFormat="1" ht="12.75">
      <c r="A67" s="20" t="s">
        <v>47</v>
      </c>
      <c r="B67" s="21" t="s">
        <v>96</v>
      </c>
      <c r="C67" s="22"/>
      <c r="D67" s="32"/>
      <c r="E67" s="9" t="s">
        <v>49</v>
      </c>
      <c r="F67" s="10">
        <f>SUM(F68:F70)</f>
        <v>4337</v>
      </c>
      <c r="G67" s="10">
        <f>SUM(G68:G70)</f>
        <v>4467</v>
      </c>
      <c r="H67" s="10">
        <f>SUM(H68:H70)</f>
        <v>4717</v>
      </c>
      <c r="I67" s="10">
        <f>SUM(I68:I70)</f>
        <v>4937</v>
      </c>
    </row>
    <row r="68" spans="1:9" ht="12.75">
      <c r="A68" s="17">
        <v>30</v>
      </c>
      <c r="B68" s="18" t="s">
        <v>89</v>
      </c>
      <c r="C68" s="19" t="s">
        <v>88</v>
      </c>
      <c r="D68" s="31"/>
      <c r="E68" s="7" t="s">
        <v>372</v>
      </c>
      <c r="F68" s="13">
        <v>720</v>
      </c>
      <c r="G68" s="13">
        <v>750</v>
      </c>
      <c r="H68" s="24">
        <v>800</v>
      </c>
      <c r="I68" s="24">
        <v>820</v>
      </c>
    </row>
    <row r="69" spans="1:9" ht="12.75">
      <c r="A69" s="17">
        <v>30</v>
      </c>
      <c r="B69" s="18">
        <v>20</v>
      </c>
      <c r="C69" s="19">
        <v>13</v>
      </c>
      <c r="D69" s="33"/>
      <c r="E69" s="7" t="s">
        <v>50</v>
      </c>
      <c r="F69" s="13">
        <v>3600</v>
      </c>
      <c r="G69" s="13">
        <v>3700</v>
      </c>
      <c r="H69" s="24">
        <v>3900</v>
      </c>
      <c r="I69" s="24">
        <v>4100</v>
      </c>
    </row>
    <row r="70" spans="1:9" ht="12.75">
      <c r="A70" s="25" t="s">
        <v>101</v>
      </c>
      <c r="B70" s="23" t="s">
        <v>157</v>
      </c>
      <c r="C70" s="26" t="s">
        <v>90</v>
      </c>
      <c r="D70" s="33"/>
      <c r="E70" s="7" t="s">
        <v>326</v>
      </c>
      <c r="F70" s="13">
        <v>17</v>
      </c>
      <c r="G70" s="13">
        <v>17</v>
      </c>
      <c r="H70" s="24">
        <v>17</v>
      </c>
      <c r="I70" s="24">
        <v>17</v>
      </c>
    </row>
    <row r="71" spans="1:9" s="3" customFormat="1" ht="12.75">
      <c r="A71" s="20" t="s">
        <v>47</v>
      </c>
      <c r="B71" s="21" t="s">
        <v>97</v>
      </c>
      <c r="C71" s="22"/>
      <c r="D71" s="32"/>
      <c r="E71" s="9" t="s">
        <v>51</v>
      </c>
      <c r="F71" s="10">
        <f>SUM(F72:F77)</f>
        <v>1913</v>
      </c>
      <c r="G71" s="10">
        <f>SUM(G72:G77)</f>
        <v>1401</v>
      </c>
      <c r="H71" s="10">
        <f>SUM(H72:H77)</f>
        <v>1031</v>
      </c>
      <c r="I71" s="10">
        <f>SUM(I72:I77)</f>
        <v>1081</v>
      </c>
    </row>
    <row r="72" spans="1:9" ht="12.75">
      <c r="A72" s="17" t="s">
        <v>110</v>
      </c>
      <c r="B72" s="18" t="s">
        <v>152</v>
      </c>
      <c r="C72" s="19" t="s">
        <v>90</v>
      </c>
      <c r="D72" s="31"/>
      <c r="E72" s="28" t="s">
        <v>306</v>
      </c>
      <c r="F72" s="29">
        <v>790</v>
      </c>
      <c r="G72" s="29">
        <v>0</v>
      </c>
      <c r="H72" s="24">
        <v>0</v>
      </c>
      <c r="I72" s="24">
        <v>0</v>
      </c>
    </row>
    <row r="73" spans="1:9" ht="12.75">
      <c r="A73" s="17" t="s">
        <v>110</v>
      </c>
      <c r="B73" s="18" t="s">
        <v>152</v>
      </c>
      <c r="C73" s="19" t="s">
        <v>90</v>
      </c>
      <c r="D73" s="31"/>
      <c r="E73" s="28" t="s">
        <v>300</v>
      </c>
      <c r="F73" s="29">
        <v>42</v>
      </c>
      <c r="G73" s="29">
        <v>0</v>
      </c>
      <c r="H73" s="24">
        <v>0</v>
      </c>
      <c r="I73" s="24">
        <v>0</v>
      </c>
    </row>
    <row r="74" spans="1:9" ht="12.75">
      <c r="A74" s="25" t="s">
        <v>110</v>
      </c>
      <c r="B74" s="23" t="s">
        <v>153</v>
      </c>
      <c r="C74" s="26" t="s">
        <v>89</v>
      </c>
      <c r="D74" s="33"/>
      <c r="E74" s="7" t="s">
        <v>668</v>
      </c>
      <c r="F74" s="13">
        <v>300</v>
      </c>
      <c r="G74" s="13">
        <v>500</v>
      </c>
      <c r="H74" s="24">
        <v>350</v>
      </c>
      <c r="I74" s="24">
        <v>400</v>
      </c>
    </row>
    <row r="75" spans="1:9" ht="12.75">
      <c r="A75" s="17" t="s">
        <v>110</v>
      </c>
      <c r="B75" s="18" t="s">
        <v>153</v>
      </c>
      <c r="C75" s="19" t="s">
        <v>88</v>
      </c>
      <c r="D75" s="31"/>
      <c r="E75" s="7" t="s">
        <v>177</v>
      </c>
      <c r="F75" s="13">
        <v>650</v>
      </c>
      <c r="G75" s="13">
        <v>550</v>
      </c>
      <c r="H75" s="24">
        <v>550</v>
      </c>
      <c r="I75" s="24">
        <v>550</v>
      </c>
    </row>
    <row r="76" spans="1:9" ht="12.75">
      <c r="A76" s="17" t="s">
        <v>110</v>
      </c>
      <c r="B76" s="18" t="s">
        <v>153</v>
      </c>
      <c r="C76" s="19" t="s">
        <v>90</v>
      </c>
      <c r="D76" s="31"/>
      <c r="E76" s="7" t="s">
        <v>600</v>
      </c>
      <c r="F76" s="13">
        <v>0</v>
      </c>
      <c r="G76" s="13">
        <v>150</v>
      </c>
      <c r="H76" s="24">
        <v>0</v>
      </c>
      <c r="I76" s="24">
        <v>0</v>
      </c>
    </row>
    <row r="77" spans="1:9" ht="12.75">
      <c r="A77" s="17" t="s">
        <v>157</v>
      </c>
      <c r="B77" s="18" t="s">
        <v>153</v>
      </c>
      <c r="C77" s="19" t="s">
        <v>90</v>
      </c>
      <c r="D77" s="31"/>
      <c r="E77" s="7" t="s">
        <v>549</v>
      </c>
      <c r="F77" s="13">
        <v>131</v>
      </c>
      <c r="G77" s="13">
        <v>201</v>
      </c>
      <c r="H77" s="13">
        <v>131</v>
      </c>
      <c r="I77" s="13">
        <v>131</v>
      </c>
    </row>
    <row r="78" spans="1:9" s="3" customFormat="1" ht="12.75">
      <c r="A78" s="20" t="s">
        <v>52</v>
      </c>
      <c r="B78" s="21" t="s">
        <v>43</v>
      </c>
      <c r="C78" s="22"/>
      <c r="D78" s="32"/>
      <c r="E78" s="9" t="s">
        <v>53</v>
      </c>
      <c r="F78" s="10">
        <f>SUM(F79:F81)</f>
        <v>18200</v>
      </c>
      <c r="G78" s="10">
        <f>SUM(G79:G81)</f>
        <v>19750</v>
      </c>
      <c r="H78" s="10">
        <f>SUM(H79:H81)</f>
        <v>21050</v>
      </c>
      <c r="I78" s="10">
        <f>SUM(I79:I81)</f>
        <v>21550</v>
      </c>
    </row>
    <row r="79" spans="1:9" ht="12.75">
      <c r="A79" s="17">
        <v>30</v>
      </c>
      <c r="B79" s="18">
        <v>20</v>
      </c>
      <c r="C79" s="19">
        <v>12</v>
      </c>
      <c r="D79" s="31"/>
      <c r="E79" s="7" t="s">
        <v>54</v>
      </c>
      <c r="F79" s="13">
        <v>1700</v>
      </c>
      <c r="G79" s="13">
        <v>1850</v>
      </c>
      <c r="H79" s="24">
        <v>1950</v>
      </c>
      <c r="I79" s="24">
        <v>2050</v>
      </c>
    </row>
    <row r="80" spans="1:9" ht="12.75">
      <c r="A80" s="17">
        <v>30</v>
      </c>
      <c r="B80" s="18">
        <v>20</v>
      </c>
      <c r="C80" s="19">
        <v>14</v>
      </c>
      <c r="D80" s="31"/>
      <c r="E80" s="7" t="s">
        <v>35</v>
      </c>
      <c r="F80" s="13">
        <v>12900</v>
      </c>
      <c r="G80" s="13">
        <v>13700</v>
      </c>
      <c r="H80" s="24">
        <v>14200</v>
      </c>
      <c r="I80" s="24">
        <v>14600</v>
      </c>
    </row>
    <row r="81" spans="1:9" ht="12.75">
      <c r="A81" s="25" t="s">
        <v>101</v>
      </c>
      <c r="B81" s="23" t="s">
        <v>102</v>
      </c>
      <c r="C81" s="26" t="s">
        <v>103</v>
      </c>
      <c r="D81" s="33"/>
      <c r="E81" s="7" t="s">
        <v>104</v>
      </c>
      <c r="F81" s="13">
        <v>3600</v>
      </c>
      <c r="G81" s="13">
        <v>4200</v>
      </c>
      <c r="H81" s="24">
        <v>4900</v>
      </c>
      <c r="I81" s="24">
        <v>4900</v>
      </c>
    </row>
    <row r="82" spans="1:9" s="3" customFormat="1" ht="12.75">
      <c r="A82" s="20" t="s">
        <v>52</v>
      </c>
      <c r="B82" s="21" t="s">
        <v>39</v>
      </c>
      <c r="C82" s="22"/>
      <c r="D82" s="32"/>
      <c r="E82" s="9" t="s">
        <v>55</v>
      </c>
      <c r="F82" s="10">
        <f>SUM(F83)</f>
        <v>300</v>
      </c>
      <c r="G82" s="10">
        <f>SUM(G83)</f>
        <v>300</v>
      </c>
      <c r="H82" s="10">
        <f>SUM(H83)</f>
        <v>300</v>
      </c>
      <c r="I82" s="10">
        <f>I83</f>
        <v>300</v>
      </c>
    </row>
    <row r="83" spans="1:9" ht="12.75">
      <c r="A83" s="25">
        <v>30</v>
      </c>
      <c r="B83" s="23">
        <v>20</v>
      </c>
      <c r="C83" s="26">
        <v>18</v>
      </c>
      <c r="D83" s="33"/>
      <c r="E83" s="7" t="s">
        <v>56</v>
      </c>
      <c r="F83" s="13">
        <v>300</v>
      </c>
      <c r="G83" s="13">
        <v>300</v>
      </c>
      <c r="H83" s="24">
        <v>300</v>
      </c>
      <c r="I83" s="24">
        <v>300</v>
      </c>
    </row>
    <row r="84" spans="1:9" s="3" customFormat="1" ht="12.75">
      <c r="A84" s="20" t="s">
        <v>57</v>
      </c>
      <c r="B84" s="21" t="s">
        <v>39</v>
      </c>
      <c r="C84" s="22"/>
      <c r="D84" s="32"/>
      <c r="E84" s="9" t="s">
        <v>58</v>
      </c>
      <c r="F84" s="10">
        <f>SUM(F85:F109)</f>
        <v>9789</v>
      </c>
      <c r="G84" s="10">
        <f>SUM(G85:G109)</f>
        <v>14216</v>
      </c>
      <c r="H84" s="10">
        <f>SUM(H85:H109)</f>
        <v>8751</v>
      </c>
      <c r="I84" s="10">
        <f>SUM(I85:I109)</f>
        <v>9251</v>
      </c>
    </row>
    <row r="85" spans="1:9" s="27" customFormat="1" ht="12.75">
      <c r="A85" s="17" t="s">
        <v>101</v>
      </c>
      <c r="B85" s="18" t="s">
        <v>328</v>
      </c>
      <c r="C85" s="19" t="s">
        <v>427</v>
      </c>
      <c r="D85" s="31"/>
      <c r="E85" s="7" t="s">
        <v>456</v>
      </c>
      <c r="F85" s="24">
        <v>100</v>
      </c>
      <c r="G85" s="24">
        <v>3600</v>
      </c>
      <c r="H85" s="24">
        <v>0</v>
      </c>
      <c r="I85" s="24">
        <v>0</v>
      </c>
    </row>
    <row r="86" spans="1:9" s="27" customFormat="1" ht="12.75">
      <c r="A86" s="17" t="s">
        <v>101</v>
      </c>
      <c r="B86" s="18" t="s">
        <v>328</v>
      </c>
      <c r="C86" s="19" t="s">
        <v>328</v>
      </c>
      <c r="D86" s="31"/>
      <c r="E86" s="7" t="s">
        <v>457</v>
      </c>
      <c r="F86" s="24">
        <v>38</v>
      </c>
      <c r="G86" s="24">
        <v>0</v>
      </c>
      <c r="H86" s="24">
        <v>0</v>
      </c>
      <c r="I86" s="24">
        <v>0</v>
      </c>
    </row>
    <row r="87" spans="1:9" s="27" customFormat="1" ht="12.75">
      <c r="A87" s="17" t="s">
        <v>101</v>
      </c>
      <c r="B87" s="18" t="s">
        <v>178</v>
      </c>
      <c r="C87" s="19" t="s">
        <v>323</v>
      </c>
      <c r="D87" s="31"/>
      <c r="E87" s="7" t="s">
        <v>425</v>
      </c>
      <c r="F87" s="24">
        <v>92</v>
      </c>
      <c r="G87" s="24">
        <v>300</v>
      </c>
      <c r="H87" s="24">
        <v>200</v>
      </c>
      <c r="I87" s="24">
        <v>200</v>
      </c>
    </row>
    <row r="88" spans="1:9" s="27" customFormat="1" ht="12.75">
      <c r="A88" s="17" t="s">
        <v>101</v>
      </c>
      <c r="B88" s="18" t="s">
        <v>178</v>
      </c>
      <c r="C88" s="19" t="s">
        <v>175</v>
      </c>
      <c r="D88" s="31"/>
      <c r="E88" s="7" t="s">
        <v>271</v>
      </c>
      <c r="F88" s="24">
        <v>570</v>
      </c>
      <c r="G88" s="24">
        <v>470</v>
      </c>
      <c r="H88" s="24">
        <v>0</v>
      </c>
      <c r="I88" s="24">
        <v>0</v>
      </c>
    </row>
    <row r="89" spans="1:9" s="27" customFormat="1" ht="12.75">
      <c r="A89" s="17" t="s">
        <v>101</v>
      </c>
      <c r="B89" s="18" t="s">
        <v>178</v>
      </c>
      <c r="C89" s="19" t="s">
        <v>154</v>
      </c>
      <c r="D89" s="31"/>
      <c r="E89" s="7" t="s">
        <v>413</v>
      </c>
      <c r="F89" s="24">
        <v>350</v>
      </c>
      <c r="G89" s="24">
        <v>180</v>
      </c>
      <c r="H89" s="24">
        <v>0</v>
      </c>
      <c r="I89" s="24">
        <v>0</v>
      </c>
    </row>
    <row r="90" spans="1:9" s="27" customFormat="1" ht="12.75">
      <c r="A90" s="17" t="s">
        <v>101</v>
      </c>
      <c r="B90" s="18" t="s">
        <v>178</v>
      </c>
      <c r="C90" s="19" t="s">
        <v>188</v>
      </c>
      <c r="D90" s="31"/>
      <c r="E90" s="7" t="s">
        <v>458</v>
      </c>
      <c r="F90" s="24">
        <v>75</v>
      </c>
      <c r="G90" s="24">
        <v>75</v>
      </c>
      <c r="H90" s="24">
        <v>0</v>
      </c>
      <c r="I90" s="24">
        <v>0</v>
      </c>
    </row>
    <row r="91" spans="1:9" s="27" customFormat="1" ht="12.75">
      <c r="A91" s="17" t="s">
        <v>101</v>
      </c>
      <c r="B91" s="18" t="s">
        <v>178</v>
      </c>
      <c r="C91" s="19" t="s">
        <v>329</v>
      </c>
      <c r="D91" s="31"/>
      <c r="E91" s="7" t="s">
        <v>459</v>
      </c>
      <c r="F91" s="24">
        <v>40</v>
      </c>
      <c r="G91" s="24">
        <v>40</v>
      </c>
      <c r="H91" s="24">
        <v>0</v>
      </c>
      <c r="I91" s="24">
        <v>0</v>
      </c>
    </row>
    <row r="92" spans="1:9" s="27" customFormat="1" ht="12.75">
      <c r="A92" s="17" t="s">
        <v>101</v>
      </c>
      <c r="B92" s="18" t="s">
        <v>460</v>
      </c>
      <c r="C92" s="19" t="s">
        <v>88</v>
      </c>
      <c r="D92" s="31"/>
      <c r="E92" s="7" t="s">
        <v>461</v>
      </c>
      <c r="F92" s="24">
        <v>51</v>
      </c>
      <c r="G92" s="24">
        <v>51</v>
      </c>
      <c r="H92" s="24">
        <v>51</v>
      </c>
      <c r="I92" s="24">
        <v>51</v>
      </c>
    </row>
    <row r="93" spans="1:9" s="27" customFormat="1" ht="12.75">
      <c r="A93" s="17" t="s">
        <v>110</v>
      </c>
      <c r="B93" s="18" t="s">
        <v>328</v>
      </c>
      <c r="C93" s="19" t="s">
        <v>100</v>
      </c>
      <c r="D93" s="31"/>
      <c r="E93" s="7" t="s">
        <v>462</v>
      </c>
      <c r="F93" s="24">
        <v>38</v>
      </c>
      <c r="G93" s="24">
        <v>0</v>
      </c>
      <c r="H93" s="24">
        <v>0</v>
      </c>
      <c r="I93" s="24">
        <v>0</v>
      </c>
    </row>
    <row r="94" spans="1:9" s="27" customFormat="1" ht="12.75">
      <c r="A94" s="17" t="s">
        <v>110</v>
      </c>
      <c r="B94" s="18" t="s">
        <v>329</v>
      </c>
      <c r="C94" s="19" t="s">
        <v>460</v>
      </c>
      <c r="D94" s="31"/>
      <c r="E94" s="7" t="s">
        <v>469</v>
      </c>
      <c r="F94" s="24">
        <v>300</v>
      </c>
      <c r="G94" s="24">
        <v>0</v>
      </c>
      <c r="H94" s="24">
        <v>0</v>
      </c>
      <c r="I94" s="24">
        <v>0</v>
      </c>
    </row>
    <row r="95" spans="1:9" s="27" customFormat="1" ht="12.75">
      <c r="A95" s="17" t="s">
        <v>102</v>
      </c>
      <c r="B95" s="18" t="s">
        <v>102</v>
      </c>
      <c r="C95" s="19" t="s">
        <v>101</v>
      </c>
      <c r="D95" s="31"/>
      <c r="E95" s="7" t="s">
        <v>631</v>
      </c>
      <c r="F95" s="24">
        <v>0</v>
      </c>
      <c r="G95" s="24">
        <v>300</v>
      </c>
      <c r="H95" s="24">
        <v>0</v>
      </c>
      <c r="I95" s="24">
        <v>0</v>
      </c>
    </row>
    <row r="96" spans="1:9" s="27" customFormat="1" ht="12.75">
      <c r="A96" s="17" t="s">
        <v>110</v>
      </c>
      <c r="B96" s="18" t="s">
        <v>152</v>
      </c>
      <c r="C96" s="19" t="s">
        <v>98</v>
      </c>
      <c r="D96" s="31"/>
      <c r="E96" s="7" t="s">
        <v>470</v>
      </c>
      <c r="F96" s="24">
        <v>100</v>
      </c>
      <c r="G96" s="24">
        <v>0</v>
      </c>
      <c r="H96" s="24">
        <v>0</v>
      </c>
      <c r="I96" s="24">
        <v>0</v>
      </c>
    </row>
    <row r="97" spans="1:9" ht="12.75">
      <c r="A97" s="17">
        <v>30</v>
      </c>
      <c r="B97" s="18">
        <v>20</v>
      </c>
      <c r="C97" s="19">
        <v>16</v>
      </c>
      <c r="D97" s="31"/>
      <c r="E97" s="7" t="s">
        <v>335</v>
      </c>
      <c r="F97" s="13">
        <v>3150</v>
      </c>
      <c r="G97" s="13">
        <v>3600</v>
      </c>
      <c r="H97" s="24">
        <v>3600</v>
      </c>
      <c r="I97" s="24">
        <v>3800</v>
      </c>
    </row>
    <row r="98" spans="1:9" ht="12.75">
      <c r="A98" s="17" t="s">
        <v>102</v>
      </c>
      <c r="B98" s="18" t="s">
        <v>101</v>
      </c>
      <c r="C98" s="19" t="s">
        <v>182</v>
      </c>
      <c r="D98" s="31"/>
      <c r="E98" s="7" t="s">
        <v>183</v>
      </c>
      <c r="F98" s="13">
        <v>150</v>
      </c>
      <c r="G98" s="13">
        <v>200</v>
      </c>
      <c r="H98" s="24">
        <v>250</v>
      </c>
      <c r="I98" s="24">
        <v>250</v>
      </c>
    </row>
    <row r="99" spans="1:9" ht="12.75">
      <c r="A99" s="17" t="s">
        <v>101</v>
      </c>
      <c r="B99" s="18" t="s">
        <v>178</v>
      </c>
      <c r="C99" s="19" t="s">
        <v>88</v>
      </c>
      <c r="D99" s="31"/>
      <c r="E99" s="7" t="s">
        <v>184</v>
      </c>
      <c r="F99" s="13">
        <v>100</v>
      </c>
      <c r="G99" s="13">
        <v>0</v>
      </c>
      <c r="H99" s="24">
        <v>0</v>
      </c>
      <c r="I99" s="24">
        <v>0</v>
      </c>
    </row>
    <row r="100" spans="1:9" ht="12.75">
      <c r="A100" s="17" t="s">
        <v>101</v>
      </c>
      <c r="B100" s="18" t="s">
        <v>178</v>
      </c>
      <c r="C100" s="19" t="s">
        <v>93</v>
      </c>
      <c r="D100" s="31"/>
      <c r="E100" s="7" t="s">
        <v>336</v>
      </c>
      <c r="F100" s="13">
        <v>250</v>
      </c>
      <c r="G100" s="13">
        <v>0</v>
      </c>
      <c r="H100" s="24">
        <v>0</v>
      </c>
      <c r="I100" s="24">
        <v>0</v>
      </c>
    </row>
    <row r="101" spans="1:9" ht="12.75">
      <c r="A101" s="17" t="s">
        <v>101</v>
      </c>
      <c r="B101" s="18" t="s">
        <v>178</v>
      </c>
      <c r="C101" s="19" t="s">
        <v>331</v>
      </c>
      <c r="D101" s="31"/>
      <c r="E101" s="7" t="s">
        <v>591</v>
      </c>
      <c r="F101" s="13"/>
      <c r="G101" s="13">
        <v>300</v>
      </c>
      <c r="H101" s="24"/>
      <c r="I101" s="24"/>
    </row>
    <row r="102" spans="1:9" ht="12.75">
      <c r="A102" s="17" t="s">
        <v>101</v>
      </c>
      <c r="B102" s="18" t="s">
        <v>178</v>
      </c>
      <c r="C102" s="19" t="s">
        <v>476</v>
      </c>
      <c r="D102" s="31"/>
      <c r="E102" s="7" t="s">
        <v>592</v>
      </c>
      <c r="F102" s="13"/>
      <c r="G102" s="13">
        <v>300</v>
      </c>
      <c r="H102" s="24"/>
      <c r="I102" s="24"/>
    </row>
    <row r="103" spans="1:9" ht="12.75">
      <c r="A103" s="17" t="s">
        <v>101</v>
      </c>
      <c r="B103" s="18" t="s">
        <v>178</v>
      </c>
      <c r="C103" s="19" t="s">
        <v>94</v>
      </c>
      <c r="D103" s="31"/>
      <c r="E103" s="7" t="s">
        <v>337</v>
      </c>
      <c r="F103" s="13">
        <v>500</v>
      </c>
      <c r="G103" s="13">
        <v>100</v>
      </c>
      <c r="H103" s="24">
        <v>100</v>
      </c>
      <c r="I103" s="24">
        <v>100</v>
      </c>
    </row>
    <row r="104" spans="1:9" ht="12.75">
      <c r="A104" s="17" t="s">
        <v>101</v>
      </c>
      <c r="B104" s="18" t="s">
        <v>178</v>
      </c>
      <c r="C104" s="19" t="s">
        <v>103</v>
      </c>
      <c r="D104" s="31"/>
      <c r="E104" s="7" t="s">
        <v>561</v>
      </c>
      <c r="F104" s="13">
        <v>0</v>
      </c>
      <c r="G104" s="13">
        <v>300</v>
      </c>
      <c r="H104" s="24">
        <v>300</v>
      </c>
      <c r="I104" s="24">
        <v>300</v>
      </c>
    </row>
    <row r="105" spans="1:9" ht="12.75">
      <c r="A105" s="17" t="s">
        <v>101</v>
      </c>
      <c r="B105" s="18" t="s">
        <v>178</v>
      </c>
      <c r="C105" s="19" t="s">
        <v>91</v>
      </c>
      <c r="D105" s="31"/>
      <c r="E105" s="7" t="s">
        <v>586</v>
      </c>
      <c r="F105" s="13">
        <v>1000</v>
      </c>
      <c r="G105" s="13">
        <v>150</v>
      </c>
      <c r="H105" s="13">
        <v>150</v>
      </c>
      <c r="I105" s="13">
        <v>150</v>
      </c>
    </row>
    <row r="106" spans="1:9" ht="12.75">
      <c r="A106" s="17" t="s">
        <v>101</v>
      </c>
      <c r="B106" s="18" t="s">
        <v>102</v>
      </c>
      <c r="C106" s="19" t="s">
        <v>101</v>
      </c>
      <c r="D106" s="31"/>
      <c r="E106" s="7" t="s">
        <v>585</v>
      </c>
      <c r="F106" s="13">
        <v>0</v>
      </c>
      <c r="G106" s="13">
        <v>1000</v>
      </c>
      <c r="H106" s="13">
        <v>1000</v>
      </c>
      <c r="I106" s="13">
        <v>1000</v>
      </c>
    </row>
    <row r="107" spans="1:9" ht="12.75">
      <c r="A107" s="17" t="s">
        <v>101</v>
      </c>
      <c r="B107" s="18" t="s">
        <v>102</v>
      </c>
      <c r="C107" s="19" t="s">
        <v>110</v>
      </c>
      <c r="D107" s="31"/>
      <c r="E107" s="7" t="s">
        <v>658</v>
      </c>
      <c r="F107" s="13">
        <v>0</v>
      </c>
      <c r="G107" s="13">
        <v>500</v>
      </c>
      <c r="H107" s="13">
        <v>0</v>
      </c>
      <c r="I107" s="13">
        <v>0</v>
      </c>
    </row>
    <row r="108" spans="1:9" ht="12.75">
      <c r="A108" s="17">
        <v>50</v>
      </c>
      <c r="B108" s="18">
        <v>30</v>
      </c>
      <c r="C108" s="19" t="s">
        <v>89</v>
      </c>
      <c r="D108" s="31"/>
      <c r="E108" s="7" t="s">
        <v>382</v>
      </c>
      <c r="F108" s="13">
        <v>2550</v>
      </c>
      <c r="G108" s="13">
        <v>2400</v>
      </c>
      <c r="H108" s="24">
        <v>2700</v>
      </c>
      <c r="I108" s="24">
        <v>3000</v>
      </c>
    </row>
    <row r="109" spans="1:9" ht="12.75">
      <c r="A109" s="17" t="s">
        <v>123</v>
      </c>
      <c r="B109" s="18" t="s">
        <v>101</v>
      </c>
      <c r="C109" s="19" t="s">
        <v>89</v>
      </c>
      <c r="D109" s="31"/>
      <c r="E109" s="7" t="s">
        <v>383</v>
      </c>
      <c r="F109" s="13">
        <f>2885-F108</f>
        <v>335</v>
      </c>
      <c r="G109" s="13">
        <v>350</v>
      </c>
      <c r="H109" s="24">
        <v>400</v>
      </c>
      <c r="I109" s="24">
        <v>400</v>
      </c>
    </row>
    <row r="110" spans="1:9" s="3" customFormat="1" ht="12.75">
      <c r="A110" s="20" t="s">
        <v>57</v>
      </c>
      <c r="B110" s="21" t="s">
        <v>59</v>
      </c>
      <c r="C110" s="22"/>
      <c r="D110" s="32"/>
      <c r="E110" s="9" t="s">
        <v>60</v>
      </c>
      <c r="F110" s="10">
        <f>SUM(F111:F112)</f>
        <v>3650</v>
      </c>
      <c r="G110" s="10">
        <f>SUM(G111:G112)</f>
        <v>3650</v>
      </c>
      <c r="H110" s="10">
        <f>SUM(H111:H112)</f>
        <v>3650</v>
      </c>
      <c r="I110" s="10">
        <f>SUM(I111:I112)</f>
        <v>3400</v>
      </c>
    </row>
    <row r="111" spans="1:9" ht="12.75">
      <c r="A111" s="17" t="s">
        <v>101</v>
      </c>
      <c r="B111" s="18">
        <v>20</v>
      </c>
      <c r="C111" s="19">
        <v>11</v>
      </c>
      <c r="D111" s="31"/>
      <c r="E111" s="7" t="s">
        <v>60</v>
      </c>
      <c r="F111" s="13">
        <v>3000</v>
      </c>
      <c r="G111" s="13">
        <v>3000</v>
      </c>
      <c r="H111" s="24">
        <v>3000</v>
      </c>
      <c r="I111" s="24">
        <v>3100</v>
      </c>
    </row>
    <row r="112" spans="1:9" ht="12.75">
      <c r="A112" s="17" t="s">
        <v>101</v>
      </c>
      <c r="B112" s="18" t="s">
        <v>328</v>
      </c>
      <c r="C112" s="19" t="s">
        <v>100</v>
      </c>
      <c r="D112" s="31"/>
      <c r="E112" s="7" t="s">
        <v>414</v>
      </c>
      <c r="F112" s="13">
        <v>650</v>
      </c>
      <c r="G112" s="13">
        <v>650</v>
      </c>
      <c r="H112" s="24">
        <v>650</v>
      </c>
      <c r="I112" s="24">
        <v>300</v>
      </c>
    </row>
    <row r="113" spans="1:9" ht="12.75">
      <c r="A113" s="59" t="s">
        <v>57</v>
      </c>
      <c r="B113" s="60" t="s">
        <v>471</v>
      </c>
      <c r="C113" s="61"/>
      <c r="D113" s="62"/>
      <c r="E113" s="9" t="s">
        <v>472</v>
      </c>
      <c r="F113" s="10">
        <f>SUM(F114:F114)</f>
        <v>20</v>
      </c>
      <c r="G113" s="13">
        <f>SUM(G114:G114)</f>
        <v>0</v>
      </c>
      <c r="H113" s="24">
        <f>SUM(H114:H114)</f>
        <v>0</v>
      </c>
      <c r="I113" s="24">
        <f>SUM(I114:I114)</f>
        <v>0</v>
      </c>
    </row>
    <row r="114" spans="1:9" ht="12.75">
      <c r="A114" s="17" t="s">
        <v>101</v>
      </c>
      <c r="B114" s="18" t="s">
        <v>473</v>
      </c>
      <c r="C114" s="19" t="s">
        <v>88</v>
      </c>
      <c r="D114" s="31"/>
      <c r="E114" s="7" t="s">
        <v>474</v>
      </c>
      <c r="F114" s="13">
        <v>20</v>
      </c>
      <c r="G114" s="13">
        <v>0</v>
      </c>
      <c r="H114" s="24">
        <v>0</v>
      </c>
      <c r="I114" s="24">
        <v>0</v>
      </c>
    </row>
    <row r="115" spans="1:9" ht="12.75">
      <c r="A115" s="20" t="s">
        <v>61</v>
      </c>
      <c r="B115" s="21" t="s">
        <v>466</v>
      </c>
      <c r="C115" s="22"/>
      <c r="D115" s="31"/>
      <c r="E115" s="9" t="s">
        <v>467</v>
      </c>
      <c r="F115" s="10">
        <f>SUM(F116:F117)</f>
        <v>100</v>
      </c>
      <c r="G115" s="10">
        <f>SUM(G116:G117)</f>
        <v>0</v>
      </c>
      <c r="H115" s="10">
        <f>SUM(H116:H117)</f>
        <v>0</v>
      </c>
      <c r="I115" s="10">
        <f>SUM(I116:I117)</f>
        <v>0</v>
      </c>
    </row>
    <row r="116" spans="1:9" ht="12.75">
      <c r="A116" s="17" t="s">
        <v>110</v>
      </c>
      <c r="B116" s="23" t="s">
        <v>188</v>
      </c>
      <c r="C116" s="19" t="s">
        <v>90</v>
      </c>
      <c r="D116" s="31"/>
      <c r="E116" s="7" t="s">
        <v>573</v>
      </c>
      <c r="F116" s="13">
        <v>50</v>
      </c>
      <c r="G116" s="13">
        <v>0</v>
      </c>
      <c r="H116" s="24">
        <v>0</v>
      </c>
      <c r="I116" s="24">
        <v>0</v>
      </c>
    </row>
    <row r="117" spans="1:9" ht="12.75">
      <c r="A117" s="17" t="s">
        <v>110</v>
      </c>
      <c r="B117" s="18" t="s">
        <v>188</v>
      </c>
      <c r="C117" s="19" t="s">
        <v>91</v>
      </c>
      <c r="D117" s="31"/>
      <c r="E117" s="7" t="s">
        <v>468</v>
      </c>
      <c r="F117" s="13">
        <v>50</v>
      </c>
      <c r="G117" s="13">
        <v>0</v>
      </c>
      <c r="H117" s="24">
        <v>0</v>
      </c>
      <c r="I117" s="24">
        <v>0</v>
      </c>
    </row>
    <row r="118" spans="1:9" s="3" customFormat="1" ht="12.75">
      <c r="A118" s="20" t="s">
        <v>61</v>
      </c>
      <c r="B118" s="21" t="s">
        <v>99</v>
      </c>
      <c r="C118" s="22"/>
      <c r="D118" s="32"/>
      <c r="E118" s="9" t="s">
        <v>62</v>
      </c>
      <c r="F118" s="10">
        <f>SUM(F119:F120)</f>
        <v>1000</v>
      </c>
      <c r="G118" s="10">
        <f>SUM(G119:G121)</f>
        <v>721</v>
      </c>
      <c r="H118" s="10">
        <f>SUM(H119:H121)</f>
        <v>0</v>
      </c>
      <c r="I118" s="10">
        <f>SUM(I119:I121)</f>
        <v>0</v>
      </c>
    </row>
    <row r="119" spans="1:9" ht="12.75">
      <c r="A119" s="17" t="s">
        <v>154</v>
      </c>
      <c r="B119" s="18" t="s">
        <v>154</v>
      </c>
      <c r="C119" s="19" t="s">
        <v>463</v>
      </c>
      <c r="D119" s="31"/>
      <c r="E119" s="7" t="s">
        <v>660</v>
      </c>
      <c r="F119" s="13">
        <v>950</v>
      </c>
      <c r="G119" s="13">
        <v>0</v>
      </c>
      <c r="H119" s="24">
        <v>0</v>
      </c>
      <c r="I119" s="24">
        <v>0</v>
      </c>
    </row>
    <row r="120" spans="1:9" ht="12.75">
      <c r="A120" s="17" t="s">
        <v>154</v>
      </c>
      <c r="B120" s="18" t="s">
        <v>154</v>
      </c>
      <c r="C120" s="19" t="s">
        <v>464</v>
      </c>
      <c r="D120" s="31"/>
      <c r="E120" s="7" t="s">
        <v>465</v>
      </c>
      <c r="F120" s="13">
        <v>50</v>
      </c>
      <c r="G120" s="13">
        <v>0</v>
      </c>
      <c r="H120" s="24">
        <v>0</v>
      </c>
      <c r="I120" s="24">
        <v>0</v>
      </c>
    </row>
    <row r="121" spans="1:9" ht="12.75">
      <c r="A121" s="17" t="s">
        <v>154</v>
      </c>
      <c r="B121" s="18" t="s">
        <v>154</v>
      </c>
      <c r="C121" s="19" t="s">
        <v>669</v>
      </c>
      <c r="D121" s="31"/>
      <c r="E121" s="7" t="s">
        <v>661</v>
      </c>
      <c r="F121" s="13">
        <v>0</v>
      </c>
      <c r="G121" s="13">
        <v>721</v>
      </c>
      <c r="H121" s="24">
        <v>0</v>
      </c>
      <c r="I121" s="24">
        <v>0</v>
      </c>
    </row>
    <row r="122" spans="1:9" s="3" customFormat="1" ht="12.75">
      <c r="A122" s="20" t="s">
        <v>63</v>
      </c>
      <c r="B122" s="21" t="s">
        <v>43</v>
      </c>
      <c r="C122" s="22"/>
      <c r="D122" s="32"/>
      <c r="E122" s="9" t="s">
        <v>64</v>
      </c>
      <c r="F122" s="10">
        <f>SUM(F123:F137)</f>
        <v>7521</v>
      </c>
      <c r="G122" s="10">
        <f>SUM(G123:G137)</f>
        <v>16473</v>
      </c>
      <c r="H122" s="10">
        <f>SUM(H123:H137)</f>
        <v>16903</v>
      </c>
      <c r="I122" s="10">
        <f>SUM(I123:I137)</f>
        <v>17863</v>
      </c>
    </row>
    <row r="123" spans="1:9" ht="12.75">
      <c r="A123" s="17" t="s">
        <v>154</v>
      </c>
      <c r="B123" s="53" t="s">
        <v>155</v>
      </c>
      <c r="C123" s="19" t="s">
        <v>89</v>
      </c>
      <c r="D123" s="31"/>
      <c r="E123" s="7" t="s">
        <v>65</v>
      </c>
      <c r="F123" s="13">
        <v>5735</v>
      </c>
      <c r="G123" s="13">
        <v>6946</v>
      </c>
      <c r="H123" s="24">
        <v>7274</v>
      </c>
      <c r="I123" s="24">
        <v>7732</v>
      </c>
    </row>
    <row r="124" spans="1:9" ht="12.75">
      <c r="A124" s="17" t="s">
        <v>157</v>
      </c>
      <c r="B124" s="18" t="s">
        <v>153</v>
      </c>
      <c r="C124" s="19" t="s">
        <v>88</v>
      </c>
      <c r="D124" s="31"/>
      <c r="E124" s="7" t="s">
        <v>403</v>
      </c>
      <c r="F124" s="13">
        <v>261</v>
      </c>
      <c r="G124" s="13">
        <v>261</v>
      </c>
      <c r="H124" s="13">
        <v>261</v>
      </c>
      <c r="I124" s="13">
        <v>261</v>
      </c>
    </row>
    <row r="125" spans="1:9" ht="12.75">
      <c r="A125" s="25" t="s">
        <v>157</v>
      </c>
      <c r="B125" s="23" t="s">
        <v>158</v>
      </c>
      <c r="C125" s="26" t="s">
        <v>89</v>
      </c>
      <c r="D125" s="33"/>
      <c r="E125" s="7" t="s">
        <v>385</v>
      </c>
      <c r="F125" s="13">
        <v>1325</v>
      </c>
      <c r="G125" s="13">
        <v>1000</v>
      </c>
      <c r="H125" s="24">
        <v>1000</v>
      </c>
      <c r="I125" s="24">
        <v>1000</v>
      </c>
    </row>
    <row r="126" spans="1:9" ht="12.75">
      <c r="A126" s="17" t="s">
        <v>157</v>
      </c>
      <c r="B126" s="18" t="s">
        <v>158</v>
      </c>
      <c r="C126" s="19" t="s">
        <v>90</v>
      </c>
      <c r="D126" s="31"/>
      <c r="E126" s="7" t="s">
        <v>376</v>
      </c>
      <c r="F126" s="13">
        <v>15</v>
      </c>
      <c r="G126" s="13">
        <v>15</v>
      </c>
      <c r="H126" s="24">
        <v>15</v>
      </c>
      <c r="I126" s="24">
        <v>15</v>
      </c>
    </row>
    <row r="127" spans="1:9" ht="12.75">
      <c r="A127" s="17" t="s">
        <v>157</v>
      </c>
      <c r="B127" s="18" t="s">
        <v>158</v>
      </c>
      <c r="C127" s="19" t="s">
        <v>90</v>
      </c>
      <c r="D127" s="31"/>
      <c r="E127" s="7" t="s">
        <v>317</v>
      </c>
      <c r="F127" s="13">
        <v>50</v>
      </c>
      <c r="G127" s="13">
        <v>65</v>
      </c>
      <c r="H127" s="24">
        <v>65</v>
      </c>
      <c r="I127" s="24">
        <v>65</v>
      </c>
    </row>
    <row r="128" spans="1:9" ht="12.75">
      <c r="A128" s="17" t="s">
        <v>157</v>
      </c>
      <c r="B128" s="18" t="s">
        <v>158</v>
      </c>
      <c r="C128" s="19" t="s">
        <v>91</v>
      </c>
      <c r="D128" s="31"/>
      <c r="E128" s="7" t="s">
        <v>320</v>
      </c>
      <c r="F128" s="13">
        <v>30</v>
      </c>
      <c r="G128" s="13">
        <v>30</v>
      </c>
      <c r="H128" s="24">
        <v>30</v>
      </c>
      <c r="I128" s="24">
        <v>30</v>
      </c>
    </row>
    <row r="129" spans="1:9" ht="12.75">
      <c r="A129" s="17" t="s">
        <v>157</v>
      </c>
      <c r="B129" s="18" t="s">
        <v>158</v>
      </c>
      <c r="C129" s="19" t="s">
        <v>93</v>
      </c>
      <c r="D129" s="31"/>
      <c r="E129" s="7" t="s">
        <v>415</v>
      </c>
      <c r="F129" s="13">
        <v>10</v>
      </c>
      <c r="G129" s="13">
        <v>6</v>
      </c>
      <c r="H129" s="24">
        <v>8</v>
      </c>
      <c r="I129" s="24">
        <v>10</v>
      </c>
    </row>
    <row r="130" spans="1:9" ht="12.75">
      <c r="A130" s="17" t="s">
        <v>157</v>
      </c>
      <c r="B130" s="18" t="s">
        <v>158</v>
      </c>
      <c r="C130" s="19" t="s">
        <v>93</v>
      </c>
      <c r="D130" s="31"/>
      <c r="E130" s="7" t="s">
        <v>416</v>
      </c>
      <c r="F130" s="13">
        <v>10</v>
      </c>
      <c r="G130" s="13">
        <v>10</v>
      </c>
      <c r="H130" s="24">
        <v>10</v>
      </c>
      <c r="I130" s="24">
        <v>10</v>
      </c>
    </row>
    <row r="131" spans="1:9" ht="12.75">
      <c r="A131" s="17" t="s">
        <v>157</v>
      </c>
      <c r="B131" s="18" t="s">
        <v>158</v>
      </c>
      <c r="C131" s="19" t="s">
        <v>94</v>
      </c>
      <c r="D131" s="31"/>
      <c r="E131" s="7" t="s">
        <v>417</v>
      </c>
      <c r="F131" s="13">
        <v>60</v>
      </c>
      <c r="G131" s="13">
        <v>120</v>
      </c>
      <c r="H131" s="24">
        <v>120</v>
      </c>
      <c r="I131" s="24">
        <v>120</v>
      </c>
    </row>
    <row r="132" spans="1:9" ht="12.75">
      <c r="A132" s="17" t="s">
        <v>157</v>
      </c>
      <c r="B132" s="18" t="s">
        <v>158</v>
      </c>
      <c r="C132" s="19" t="s">
        <v>98</v>
      </c>
      <c r="D132" s="31"/>
      <c r="E132" s="7" t="s">
        <v>418</v>
      </c>
      <c r="F132" s="13">
        <v>10</v>
      </c>
      <c r="G132" s="13">
        <v>10</v>
      </c>
      <c r="H132" s="24">
        <v>10</v>
      </c>
      <c r="I132" s="24">
        <v>10</v>
      </c>
    </row>
    <row r="133" spans="1:9" ht="12.75">
      <c r="A133" s="17" t="s">
        <v>157</v>
      </c>
      <c r="B133" s="18" t="s">
        <v>158</v>
      </c>
      <c r="C133" s="19" t="s">
        <v>315</v>
      </c>
      <c r="D133" s="31"/>
      <c r="E133" s="7" t="s">
        <v>419</v>
      </c>
      <c r="F133" s="13">
        <v>10</v>
      </c>
      <c r="G133" s="13">
        <v>10</v>
      </c>
      <c r="H133" s="24">
        <v>10</v>
      </c>
      <c r="I133" s="24">
        <v>10</v>
      </c>
    </row>
    <row r="134" spans="1:9" ht="12.75">
      <c r="A134" s="17" t="s">
        <v>157</v>
      </c>
      <c r="B134" s="18" t="s">
        <v>158</v>
      </c>
      <c r="C134" s="19" t="s">
        <v>175</v>
      </c>
      <c r="D134" s="31"/>
      <c r="E134" s="7" t="s">
        <v>475</v>
      </c>
      <c r="F134" s="13">
        <v>5</v>
      </c>
      <c r="G134" s="13">
        <v>0</v>
      </c>
      <c r="H134" s="24">
        <v>0</v>
      </c>
      <c r="I134" s="24">
        <v>0</v>
      </c>
    </row>
    <row r="135" spans="1:9" ht="12.75">
      <c r="A135" s="17" t="s">
        <v>157</v>
      </c>
      <c r="B135" s="18" t="s">
        <v>158</v>
      </c>
      <c r="C135" s="19" t="s">
        <v>154</v>
      </c>
      <c r="D135" s="31"/>
      <c r="E135" s="7" t="s">
        <v>560</v>
      </c>
      <c r="F135" s="13">
        <v>0</v>
      </c>
      <c r="G135" s="13">
        <v>2500</v>
      </c>
      <c r="H135" s="24">
        <v>3000</v>
      </c>
      <c r="I135" s="24">
        <v>3500</v>
      </c>
    </row>
    <row r="136" spans="1:9" ht="12.75">
      <c r="A136" s="17" t="s">
        <v>157</v>
      </c>
      <c r="B136" s="18" t="s">
        <v>110</v>
      </c>
      <c r="C136" s="19" t="s">
        <v>154</v>
      </c>
      <c r="D136" s="31"/>
      <c r="E136" s="7" t="s">
        <v>629</v>
      </c>
      <c r="F136" s="13">
        <v>0</v>
      </c>
      <c r="G136" s="13">
        <v>5000</v>
      </c>
      <c r="H136" s="24">
        <v>5000</v>
      </c>
      <c r="I136" s="24">
        <v>5000</v>
      </c>
    </row>
    <row r="137" spans="1:9" ht="12.75">
      <c r="A137" s="17" t="s">
        <v>157</v>
      </c>
      <c r="B137" s="18" t="s">
        <v>110</v>
      </c>
      <c r="C137" s="19" t="s">
        <v>102</v>
      </c>
      <c r="D137" s="31"/>
      <c r="E137" s="7" t="s">
        <v>572</v>
      </c>
      <c r="F137" s="13">
        <v>0</v>
      </c>
      <c r="G137" s="13">
        <v>500</v>
      </c>
      <c r="H137" s="24">
        <v>100</v>
      </c>
      <c r="I137" s="24">
        <v>100</v>
      </c>
    </row>
    <row r="138" spans="1:9" s="3" customFormat="1" ht="12.75">
      <c r="A138" s="20" t="s">
        <v>63</v>
      </c>
      <c r="B138" s="21" t="s">
        <v>39</v>
      </c>
      <c r="C138" s="22" t="s">
        <v>16</v>
      </c>
      <c r="D138" s="32"/>
      <c r="E138" s="9" t="s">
        <v>66</v>
      </c>
      <c r="F138" s="10">
        <f>SUM(F139:F153)</f>
        <v>6543</v>
      </c>
      <c r="G138" s="10">
        <f>SUM(G139:G153)</f>
        <v>7641</v>
      </c>
      <c r="H138" s="10">
        <f>SUM(H139:H153)</f>
        <v>7610</v>
      </c>
      <c r="I138" s="10">
        <f>SUM(I139:I153)</f>
        <v>7547</v>
      </c>
    </row>
    <row r="139" spans="1:9" s="27" customFormat="1" ht="12.75">
      <c r="A139" s="17" t="s">
        <v>157</v>
      </c>
      <c r="B139" s="18" t="s">
        <v>153</v>
      </c>
      <c r="C139" s="19" t="s">
        <v>88</v>
      </c>
      <c r="D139" s="31"/>
      <c r="E139" s="7" t="s">
        <v>404</v>
      </c>
      <c r="F139" s="24">
        <v>308</v>
      </c>
      <c r="G139" s="24">
        <v>108</v>
      </c>
      <c r="H139" s="24">
        <v>108</v>
      </c>
      <c r="I139" s="24">
        <v>108</v>
      </c>
    </row>
    <row r="140" spans="1:9" s="27" customFormat="1" ht="12.75">
      <c r="A140" s="17" t="s">
        <v>157</v>
      </c>
      <c r="B140" s="18" t="s">
        <v>153</v>
      </c>
      <c r="C140" s="19" t="s">
        <v>98</v>
      </c>
      <c r="D140" s="31"/>
      <c r="E140" s="7" t="s">
        <v>581</v>
      </c>
      <c r="F140" s="24">
        <v>0</v>
      </c>
      <c r="G140" s="24">
        <v>500</v>
      </c>
      <c r="H140" s="24">
        <v>550</v>
      </c>
      <c r="I140" s="24">
        <v>600</v>
      </c>
    </row>
    <row r="141" spans="1:9" ht="12.75">
      <c r="A141" s="17" t="s">
        <v>154</v>
      </c>
      <c r="B141" s="18" t="s">
        <v>156</v>
      </c>
      <c r="C141" s="19" t="s">
        <v>88</v>
      </c>
      <c r="D141" s="31"/>
      <c r="E141" s="7" t="s">
        <v>67</v>
      </c>
      <c r="F141" s="13">
        <v>4530</v>
      </c>
      <c r="G141" s="13">
        <v>5223</v>
      </c>
      <c r="H141" s="24">
        <v>5197</v>
      </c>
      <c r="I141" s="24">
        <v>5244</v>
      </c>
    </row>
    <row r="142" spans="1:9" ht="12.75">
      <c r="A142" s="17" t="s">
        <v>154</v>
      </c>
      <c r="B142" s="18" t="s">
        <v>156</v>
      </c>
      <c r="C142" s="19" t="s">
        <v>90</v>
      </c>
      <c r="D142" s="31"/>
      <c r="E142" s="7" t="s">
        <v>477</v>
      </c>
      <c r="F142" s="13">
        <v>150</v>
      </c>
      <c r="G142" s="13">
        <v>200</v>
      </c>
      <c r="H142" s="24">
        <v>200</v>
      </c>
      <c r="I142" s="24">
        <v>220</v>
      </c>
    </row>
    <row r="143" spans="1:9" ht="12.75">
      <c r="A143" s="17" t="s">
        <v>154</v>
      </c>
      <c r="B143" s="18" t="s">
        <v>156</v>
      </c>
      <c r="C143" s="19" t="s">
        <v>91</v>
      </c>
      <c r="D143" s="31"/>
      <c r="E143" s="7" t="s">
        <v>492</v>
      </c>
      <c r="F143" s="13">
        <v>80</v>
      </c>
      <c r="G143" s="13">
        <v>90</v>
      </c>
      <c r="H143" s="24">
        <v>95</v>
      </c>
      <c r="I143" s="24">
        <v>95</v>
      </c>
    </row>
    <row r="144" spans="1:9" ht="12.75">
      <c r="A144" s="17" t="s">
        <v>110</v>
      </c>
      <c r="B144" s="18" t="s">
        <v>329</v>
      </c>
      <c r="C144" s="19" t="s">
        <v>315</v>
      </c>
      <c r="D144" s="31"/>
      <c r="E144" s="7" t="s">
        <v>478</v>
      </c>
      <c r="F144" s="13">
        <v>1000</v>
      </c>
      <c r="G144" s="13">
        <v>0</v>
      </c>
      <c r="H144" s="24">
        <v>0</v>
      </c>
      <c r="I144" s="24">
        <v>0</v>
      </c>
    </row>
    <row r="145" spans="1:9" ht="12.75">
      <c r="A145" s="17" t="s">
        <v>154</v>
      </c>
      <c r="B145" s="18" t="s">
        <v>156</v>
      </c>
      <c r="C145" s="19" t="s">
        <v>98</v>
      </c>
      <c r="D145" s="31"/>
      <c r="E145" s="7" t="s">
        <v>623</v>
      </c>
      <c r="F145" s="13">
        <v>0</v>
      </c>
      <c r="G145" s="13">
        <v>260</v>
      </c>
      <c r="H145" s="24">
        <v>280</v>
      </c>
      <c r="I145" s="24">
        <v>300</v>
      </c>
    </row>
    <row r="146" spans="1:9" ht="12.75">
      <c r="A146" s="17" t="s">
        <v>110</v>
      </c>
      <c r="B146" s="18" t="s">
        <v>101</v>
      </c>
      <c r="C146" s="19" t="s">
        <v>102</v>
      </c>
      <c r="D146" s="31"/>
      <c r="E146" s="7" t="s">
        <v>599</v>
      </c>
      <c r="F146" s="13">
        <v>0</v>
      </c>
      <c r="G146" s="13">
        <v>750</v>
      </c>
      <c r="H146" s="24">
        <v>750</v>
      </c>
      <c r="I146" s="24">
        <v>750</v>
      </c>
    </row>
    <row r="147" spans="1:9" ht="12.75">
      <c r="A147" s="17" t="s">
        <v>110</v>
      </c>
      <c r="B147" s="18" t="s">
        <v>101</v>
      </c>
      <c r="C147" s="19" t="s">
        <v>101</v>
      </c>
      <c r="D147" s="31"/>
      <c r="E147" s="169" t="s">
        <v>628</v>
      </c>
      <c r="F147" s="13">
        <v>0</v>
      </c>
      <c r="G147" s="13">
        <v>40</v>
      </c>
      <c r="H147" s="24">
        <v>0</v>
      </c>
      <c r="I147" s="24">
        <v>0</v>
      </c>
    </row>
    <row r="148" spans="1:9" s="2" customFormat="1" ht="12" customHeight="1">
      <c r="A148" s="17" t="s">
        <v>110</v>
      </c>
      <c r="B148" s="18" t="s">
        <v>101</v>
      </c>
      <c r="C148" s="19" t="s">
        <v>110</v>
      </c>
      <c r="D148" s="31"/>
      <c r="E148" s="7" t="s">
        <v>659</v>
      </c>
      <c r="F148" s="51">
        <v>0</v>
      </c>
      <c r="G148" s="24">
        <v>40</v>
      </c>
      <c r="H148" s="51">
        <v>0</v>
      </c>
      <c r="I148" s="51">
        <v>0</v>
      </c>
    </row>
    <row r="149" spans="1:9" ht="12.75">
      <c r="A149" s="17">
        <v>30</v>
      </c>
      <c r="B149" s="18" t="s">
        <v>89</v>
      </c>
      <c r="C149" s="19" t="s">
        <v>91</v>
      </c>
      <c r="D149" s="31"/>
      <c r="E149" s="7" t="s">
        <v>176</v>
      </c>
      <c r="F149" s="13">
        <v>180</v>
      </c>
      <c r="G149" s="13">
        <v>200</v>
      </c>
      <c r="H149" s="24">
        <v>200</v>
      </c>
      <c r="I149" s="24">
        <v>200</v>
      </c>
    </row>
    <row r="150" spans="1:9" ht="12.75">
      <c r="A150" s="17" t="s">
        <v>101</v>
      </c>
      <c r="B150" s="18" t="s">
        <v>89</v>
      </c>
      <c r="C150" s="19" t="s">
        <v>93</v>
      </c>
      <c r="D150" s="31"/>
      <c r="E150" s="7" t="s">
        <v>411</v>
      </c>
      <c r="F150" s="13">
        <v>100</v>
      </c>
      <c r="G150" s="13">
        <v>0</v>
      </c>
      <c r="H150" s="24">
        <v>0</v>
      </c>
      <c r="I150" s="24">
        <v>0</v>
      </c>
    </row>
    <row r="151" spans="1:9" ht="12.75">
      <c r="A151" s="17" t="s">
        <v>110</v>
      </c>
      <c r="B151" s="18" t="s">
        <v>329</v>
      </c>
      <c r="C151" s="19" t="s">
        <v>154</v>
      </c>
      <c r="D151" s="31"/>
      <c r="E151" s="7" t="s">
        <v>386</v>
      </c>
      <c r="F151" s="13">
        <v>45</v>
      </c>
      <c r="G151" s="13">
        <v>30</v>
      </c>
      <c r="H151" s="24">
        <v>30</v>
      </c>
      <c r="I151" s="24">
        <v>30</v>
      </c>
    </row>
    <row r="152" spans="1:9" ht="12.75">
      <c r="A152" s="52" t="s">
        <v>110</v>
      </c>
      <c r="B152" s="53" t="s">
        <v>476</v>
      </c>
      <c r="C152" s="54" t="s">
        <v>89</v>
      </c>
      <c r="D152" s="55"/>
      <c r="E152" s="28" t="s">
        <v>595</v>
      </c>
      <c r="F152" s="13">
        <v>75</v>
      </c>
      <c r="G152" s="13">
        <v>100</v>
      </c>
      <c r="H152" s="24">
        <v>100</v>
      </c>
      <c r="I152" s="24">
        <v>0</v>
      </c>
    </row>
    <row r="153" spans="1:9" ht="12.75">
      <c r="A153" s="25" t="s">
        <v>110</v>
      </c>
      <c r="B153" s="23" t="s">
        <v>476</v>
      </c>
      <c r="C153" s="26" t="s">
        <v>89</v>
      </c>
      <c r="D153" s="33"/>
      <c r="E153" s="7" t="s">
        <v>344</v>
      </c>
      <c r="F153" s="13">
        <v>75</v>
      </c>
      <c r="G153" s="13">
        <v>100</v>
      </c>
      <c r="H153" s="24">
        <v>100</v>
      </c>
      <c r="I153" s="24">
        <v>0</v>
      </c>
    </row>
    <row r="154" spans="1:9" ht="12.75">
      <c r="A154" s="20" t="s">
        <v>63</v>
      </c>
      <c r="B154" s="21" t="s">
        <v>108</v>
      </c>
      <c r="C154" s="19"/>
      <c r="D154" s="31"/>
      <c r="E154" s="9" t="s">
        <v>109</v>
      </c>
      <c r="F154" s="10">
        <f>SUM(F155:F156)</f>
        <v>2692</v>
      </c>
      <c r="G154" s="10">
        <f>SUM(G155:G156)</f>
        <v>3348</v>
      </c>
      <c r="H154" s="10">
        <f>SUM(H155:H156)</f>
        <v>3343</v>
      </c>
      <c r="I154" s="10">
        <f>SUM(I155:I156)</f>
        <v>3753</v>
      </c>
    </row>
    <row r="155" spans="1:9" ht="12.75">
      <c r="A155" s="17" t="s">
        <v>154</v>
      </c>
      <c r="B155" s="18" t="s">
        <v>156</v>
      </c>
      <c r="C155" s="19" t="s">
        <v>91</v>
      </c>
      <c r="D155" s="31"/>
      <c r="E155" s="7" t="s">
        <v>111</v>
      </c>
      <c r="F155" s="13">
        <v>700</v>
      </c>
      <c r="G155" s="13">
        <v>773</v>
      </c>
      <c r="H155" s="24">
        <v>808</v>
      </c>
      <c r="I155" s="24">
        <v>843</v>
      </c>
    </row>
    <row r="156" spans="1:9" ht="12.75">
      <c r="A156" s="25" t="s">
        <v>110</v>
      </c>
      <c r="B156" s="23" t="s">
        <v>123</v>
      </c>
      <c r="C156" s="26" t="s">
        <v>89</v>
      </c>
      <c r="D156" s="31"/>
      <c r="E156" s="7" t="s">
        <v>120</v>
      </c>
      <c r="F156" s="13">
        <v>1992</v>
      </c>
      <c r="G156" s="13">
        <v>2575</v>
      </c>
      <c r="H156" s="24">
        <f>2385+150</f>
        <v>2535</v>
      </c>
      <c r="I156" s="24">
        <v>2910</v>
      </c>
    </row>
    <row r="157" spans="1:9" s="3" customFormat="1" ht="12.75">
      <c r="A157" s="20" t="s">
        <v>63</v>
      </c>
      <c r="B157" s="21" t="s">
        <v>59</v>
      </c>
      <c r="C157" s="22"/>
      <c r="D157" s="32"/>
      <c r="E157" s="9" t="s">
        <v>68</v>
      </c>
      <c r="F157" s="10">
        <f>SUM(F158:F160)</f>
        <v>1210</v>
      </c>
      <c r="G157" s="10">
        <f>SUM(G158:G160)</f>
        <v>1280</v>
      </c>
      <c r="H157" s="10">
        <f>SUM(H158:H160)</f>
        <v>1330</v>
      </c>
      <c r="I157" s="10">
        <f>SUM(I158:I160)</f>
        <v>1380</v>
      </c>
    </row>
    <row r="158" spans="1:9" ht="12.75">
      <c r="A158" s="17">
        <v>30</v>
      </c>
      <c r="B158" s="18">
        <v>20</v>
      </c>
      <c r="C158" s="19">
        <v>15</v>
      </c>
      <c r="D158" s="31"/>
      <c r="E158" s="7" t="s">
        <v>24</v>
      </c>
      <c r="F158" s="13">
        <v>1100</v>
      </c>
      <c r="G158" s="13">
        <v>1180</v>
      </c>
      <c r="H158" s="24">
        <v>1230</v>
      </c>
      <c r="I158" s="24">
        <v>1280</v>
      </c>
    </row>
    <row r="159" spans="1:9" ht="12.75">
      <c r="A159" s="17" t="s">
        <v>101</v>
      </c>
      <c r="B159" s="18" t="s">
        <v>102</v>
      </c>
      <c r="C159" s="19" t="s">
        <v>331</v>
      </c>
      <c r="D159" s="31"/>
      <c r="E159" s="7" t="s">
        <v>330</v>
      </c>
      <c r="F159" s="13">
        <v>30</v>
      </c>
      <c r="G159" s="13">
        <v>0</v>
      </c>
      <c r="H159" s="13">
        <v>0</v>
      </c>
      <c r="I159" s="13">
        <v>0</v>
      </c>
    </row>
    <row r="160" spans="1:9" ht="12.75">
      <c r="A160" s="25">
        <v>60</v>
      </c>
      <c r="B160" s="23">
        <v>40</v>
      </c>
      <c r="C160" s="26">
        <v>30</v>
      </c>
      <c r="D160" s="33"/>
      <c r="E160" s="7" t="s">
        <v>69</v>
      </c>
      <c r="F160" s="13">
        <v>80</v>
      </c>
      <c r="G160" s="13">
        <v>100</v>
      </c>
      <c r="H160" s="24">
        <v>100</v>
      </c>
      <c r="I160" s="24">
        <v>100</v>
      </c>
    </row>
    <row r="161" spans="1:9" s="3" customFormat="1" ht="12.75">
      <c r="A161" s="20" t="s">
        <v>63</v>
      </c>
      <c r="B161" s="21" t="s">
        <v>70</v>
      </c>
      <c r="C161" s="22"/>
      <c r="D161" s="32"/>
      <c r="E161" s="9" t="s">
        <v>71</v>
      </c>
      <c r="F161" s="10">
        <f>SUM(F162:F164)</f>
        <v>440</v>
      </c>
      <c r="G161" s="10">
        <f>SUM(G162:G164)</f>
        <v>450</v>
      </c>
      <c r="H161" s="10">
        <f>SUM(H162:H164)</f>
        <v>420</v>
      </c>
      <c r="I161" s="10">
        <f>SUM(I162:I164)</f>
        <v>420</v>
      </c>
    </row>
    <row r="162" spans="1:9" s="3" customFormat="1" ht="12.75">
      <c r="A162" s="17" t="s">
        <v>88</v>
      </c>
      <c r="B162" s="18" t="s">
        <v>88</v>
      </c>
      <c r="C162" s="19" t="s">
        <v>89</v>
      </c>
      <c r="D162" s="31"/>
      <c r="E162" s="7" t="s">
        <v>384</v>
      </c>
      <c r="F162" s="24">
        <v>300</v>
      </c>
      <c r="G162" s="24">
        <v>270</v>
      </c>
      <c r="H162" s="24">
        <v>240</v>
      </c>
      <c r="I162" s="24">
        <v>240</v>
      </c>
    </row>
    <row r="163" spans="1:9" ht="12.75">
      <c r="A163" s="17" t="s">
        <v>88</v>
      </c>
      <c r="B163" s="18" t="s">
        <v>90</v>
      </c>
      <c r="C163" s="19" t="s">
        <v>89</v>
      </c>
      <c r="D163" s="31"/>
      <c r="E163" s="7" t="s">
        <v>338</v>
      </c>
      <c r="F163" s="13">
        <v>80</v>
      </c>
      <c r="G163" s="13">
        <v>120</v>
      </c>
      <c r="H163" s="13">
        <v>120</v>
      </c>
      <c r="I163" s="13">
        <v>120</v>
      </c>
    </row>
    <row r="164" spans="1:9" ht="12.75">
      <c r="A164" s="17" t="s">
        <v>126</v>
      </c>
      <c r="B164" s="18" t="s">
        <v>89</v>
      </c>
      <c r="C164" s="19" t="s">
        <v>88</v>
      </c>
      <c r="D164" s="31"/>
      <c r="E164" s="7" t="s">
        <v>655</v>
      </c>
      <c r="F164" s="13">
        <v>60</v>
      </c>
      <c r="G164" s="13">
        <v>60</v>
      </c>
      <c r="H164" s="13">
        <v>60</v>
      </c>
      <c r="I164" s="13">
        <v>60</v>
      </c>
    </row>
    <row r="165" spans="1:9" s="3" customFormat="1" ht="12.75">
      <c r="A165" s="77" t="s">
        <v>72</v>
      </c>
      <c r="B165" s="34" t="s">
        <v>107</v>
      </c>
      <c r="C165" s="78"/>
      <c r="D165" s="79"/>
      <c r="E165" s="9" t="s">
        <v>488</v>
      </c>
      <c r="F165" s="10">
        <f>SUM(F166+F170)</f>
        <v>6964</v>
      </c>
      <c r="G165" s="10">
        <f>SUM(G166+G170)</f>
        <v>8183</v>
      </c>
      <c r="H165" s="10">
        <f>SUM(H166+H170)</f>
        <v>8211</v>
      </c>
      <c r="I165" s="10">
        <f>SUM(I166+I170)</f>
        <v>8546</v>
      </c>
    </row>
    <row r="166" spans="1:9" s="3" customFormat="1" ht="12.75">
      <c r="A166" s="20" t="s">
        <v>72</v>
      </c>
      <c r="B166" s="21" t="s">
        <v>481</v>
      </c>
      <c r="C166" s="22"/>
      <c r="D166" s="32"/>
      <c r="E166" s="9" t="s">
        <v>482</v>
      </c>
      <c r="F166" s="10">
        <f>SUM(F167:F169)</f>
        <v>4510</v>
      </c>
      <c r="G166" s="10">
        <f>SUM(G167:G169)</f>
        <v>5543</v>
      </c>
      <c r="H166" s="10">
        <f>SUM(H167:H169)</f>
        <v>5877</v>
      </c>
      <c r="I166" s="10">
        <f>SUM(I167:I169)</f>
        <v>6212</v>
      </c>
    </row>
    <row r="167" spans="1:9" ht="12.75">
      <c r="A167" s="25" t="s">
        <v>123</v>
      </c>
      <c r="B167" s="23" t="s">
        <v>178</v>
      </c>
      <c r="C167" s="26" t="s">
        <v>485</v>
      </c>
      <c r="D167" s="33"/>
      <c r="E167" s="7" t="s">
        <v>484</v>
      </c>
      <c r="F167" s="13">
        <v>2758</v>
      </c>
      <c r="G167" s="13">
        <v>2750</v>
      </c>
      <c r="H167" s="13">
        <v>2885</v>
      </c>
      <c r="I167" s="13">
        <v>3030</v>
      </c>
    </row>
    <row r="168" spans="1:9" ht="12.75">
      <c r="A168" s="17" t="s">
        <v>123</v>
      </c>
      <c r="B168" s="18" t="s">
        <v>178</v>
      </c>
      <c r="C168" s="19" t="s">
        <v>489</v>
      </c>
      <c r="D168" s="31"/>
      <c r="E168" s="7" t="s">
        <v>490</v>
      </c>
      <c r="F168" s="13">
        <v>898</v>
      </c>
      <c r="G168" s="13">
        <v>1498</v>
      </c>
      <c r="H168" s="13">
        <v>1632</v>
      </c>
      <c r="I168" s="13">
        <v>1754</v>
      </c>
    </row>
    <row r="169" spans="1:9" ht="12.75">
      <c r="A169" s="52" t="s">
        <v>123</v>
      </c>
      <c r="B169" s="53" t="s">
        <v>178</v>
      </c>
      <c r="C169" s="54" t="s">
        <v>486</v>
      </c>
      <c r="D169" s="55"/>
      <c r="E169" s="7" t="s">
        <v>487</v>
      </c>
      <c r="F169" s="13">
        <v>854</v>
      </c>
      <c r="G169" s="13">
        <v>1295</v>
      </c>
      <c r="H169" s="13">
        <v>1360</v>
      </c>
      <c r="I169" s="13">
        <v>1428</v>
      </c>
    </row>
    <row r="170" spans="1:9" s="3" customFormat="1" ht="12.75">
      <c r="A170" s="20" t="s">
        <v>72</v>
      </c>
      <c r="B170" s="21" t="s">
        <v>480</v>
      </c>
      <c r="C170" s="22" t="s">
        <v>16</v>
      </c>
      <c r="D170" s="32"/>
      <c r="E170" s="9" t="s">
        <v>483</v>
      </c>
      <c r="F170" s="10">
        <f>SUM(F171:F177)</f>
        <v>2454</v>
      </c>
      <c r="G170" s="10">
        <f>SUM(G171:G177)</f>
        <v>2640</v>
      </c>
      <c r="H170" s="10">
        <f>SUM(H171:H177)</f>
        <v>2334</v>
      </c>
      <c r="I170" s="10">
        <f>SUM(I171:I177)</f>
        <v>2334</v>
      </c>
    </row>
    <row r="171" spans="1:9" ht="12.75">
      <c r="A171" s="17">
        <v>50</v>
      </c>
      <c r="B171" s="18">
        <v>21</v>
      </c>
      <c r="C171" s="19" t="s">
        <v>154</v>
      </c>
      <c r="D171" s="31"/>
      <c r="E171" s="7" t="s">
        <v>579</v>
      </c>
      <c r="F171" s="13">
        <v>185</v>
      </c>
      <c r="G171" s="13">
        <v>185</v>
      </c>
      <c r="H171" s="24">
        <v>185</v>
      </c>
      <c r="I171" s="24">
        <v>185</v>
      </c>
    </row>
    <row r="172" spans="1:9" ht="12.75">
      <c r="A172" s="17">
        <v>50</v>
      </c>
      <c r="B172" s="18">
        <v>21</v>
      </c>
      <c r="C172" s="19">
        <v>12</v>
      </c>
      <c r="D172" s="31"/>
      <c r="E172" s="7" t="s">
        <v>367</v>
      </c>
      <c r="F172" s="13">
        <v>760</v>
      </c>
      <c r="G172" s="13">
        <v>760</v>
      </c>
      <c r="H172" s="24">
        <v>760</v>
      </c>
      <c r="I172" s="24">
        <v>760</v>
      </c>
    </row>
    <row r="173" spans="1:9" ht="12.75">
      <c r="A173" s="17" t="s">
        <v>123</v>
      </c>
      <c r="B173" s="18" t="s">
        <v>178</v>
      </c>
      <c r="C173" s="19" t="s">
        <v>328</v>
      </c>
      <c r="D173" s="31"/>
      <c r="E173" s="7" t="s">
        <v>368</v>
      </c>
      <c r="F173" s="13">
        <v>350</v>
      </c>
      <c r="G173" s="13">
        <v>350</v>
      </c>
      <c r="H173" s="24">
        <v>350</v>
      </c>
      <c r="I173" s="24">
        <v>350</v>
      </c>
    </row>
    <row r="174" spans="1:9" ht="12.75">
      <c r="A174" s="17" t="s">
        <v>156</v>
      </c>
      <c r="B174" s="18" t="s">
        <v>178</v>
      </c>
      <c r="C174" s="19" t="s">
        <v>178</v>
      </c>
      <c r="D174" s="31"/>
      <c r="E174" s="7" t="s">
        <v>580</v>
      </c>
      <c r="F174" s="13">
        <v>340</v>
      </c>
      <c r="G174" s="13">
        <v>340</v>
      </c>
      <c r="H174" s="24">
        <v>340</v>
      </c>
      <c r="I174" s="24">
        <v>340</v>
      </c>
    </row>
    <row r="175" spans="1:9" ht="12.75">
      <c r="A175" s="17" t="s">
        <v>123</v>
      </c>
      <c r="B175" s="18" t="s">
        <v>94</v>
      </c>
      <c r="C175" s="19" t="s">
        <v>89</v>
      </c>
      <c r="D175" s="31"/>
      <c r="E175" s="7" t="s">
        <v>633</v>
      </c>
      <c r="F175" s="13">
        <v>10</v>
      </c>
      <c r="G175" s="13">
        <v>10</v>
      </c>
      <c r="H175" s="24">
        <v>10</v>
      </c>
      <c r="I175" s="24">
        <v>10</v>
      </c>
    </row>
    <row r="176" spans="1:9" ht="12.75">
      <c r="A176" s="17">
        <v>50</v>
      </c>
      <c r="B176" s="18">
        <v>20</v>
      </c>
      <c r="C176" s="19" t="s">
        <v>90</v>
      </c>
      <c r="D176" s="31"/>
      <c r="E176" s="7" t="s">
        <v>73</v>
      </c>
      <c r="F176" s="13">
        <v>689</v>
      </c>
      <c r="G176" s="13">
        <v>689</v>
      </c>
      <c r="H176" s="24">
        <v>689</v>
      </c>
      <c r="I176" s="24">
        <v>689</v>
      </c>
    </row>
    <row r="177" spans="1:9" ht="12.75">
      <c r="A177" s="52" t="s">
        <v>123</v>
      </c>
      <c r="B177" s="53" t="s">
        <v>110</v>
      </c>
      <c r="C177" s="54" t="s">
        <v>89</v>
      </c>
      <c r="D177" s="55"/>
      <c r="E177" s="7" t="s">
        <v>479</v>
      </c>
      <c r="F177" s="13">
        <v>120</v>
      </c>
      <c r="G177" s="13">
        <v>306</v>
      </c>
      <c r="H177" s="24">
        <v>0</v>
      </c>
      <c r="I177" s="24">
        <v>0</v>
      </c>
    </row>
    <row r="178" spans="1:9" s="3" customFormat="1" ht="12.75">
      <c r="A178" s="59" t="s">
        <v>72</v>
      </c>
      <c r="B178" s="60" t="s">
        <v>341</v>
      </c>
      <c r="C178" s="61"/>
      <c r="D178" s="62"/>
      <c r="E178" s="9" t="s">
        <v>342</v>
      </c>
      <c r="F178" s="10">
        <f>SUM(F179:F183)</f>
        <v>3233</v>
      </c>
      <c r="G178" s="10">
        <f>SUM(G179:G183)</f>
        <v>1300</v>
      </c>
      <c r="H178" s="10">
        <f>SUM(H179:H183)</f>
        <v>200</v>
      </c>
      <c r="I178" s="10">
        <f>SUM(I179:I183)</f>
        <v>0</v>
      </c>
    </row>
    <row r="179" spans="1:9" ht="12.75">
      <c r="A179" s="52" t="s">
        <v>110</v>
      </c>
      <c r="B179" s="53" t="s">
        <v>152</v>
      </c>
      <c r="C179" s="54" t="s">
        <v>91</v>
      </c>
      <c r="D179" s="55"/>
      <c r="E179" s="7" t="s">
        <v>343</v>
      </c>
      <c r="F179" s="13">
        <v>1133</v>
      </c>
      <c r="G179" s="13">
        <v>0</v>
      </c>
      <c r="H179" s="24">
        <v>0</v>
      </c>
      <c r="I179" s="24">
        <v>0</v>
      </c>
    </row>
    <row r="180" spans="1:9" ht="12.75">
      <c r="A180" s="17" t="s">
        <v>110</v>
      </c>
      <c r="B180" s="18" t="s">
        <v>152</v>
      </c>
      <c r="C180" s="19" t="s">
        <v>93</v>
      </c>
      <c r="D180" s="31"/>
      <c r="E180" s="7" t="s">
        <v>301</v>
      </c>
      <c r="F180" s="13">
        <v>1000</v>
      </c>
      <c r="G180" s="13">
        <v>1235</v>
      </c>
      <c r="H180" s="24">
        <v>200</v>
      </c>
      <c r="I180" s="24">
        <v>0</v>
      </c>
    </row>
    <row r="181" spans="1:9" ht="12.75">
      <c r="A181" s="17" t="s">
        <v>110</v>
      </c>
      <c r="B181" s="18" t="s">
        <v>152</v>
      </c>
      <c r="C181" s="19" t="s">
        <v>93</v>
      </c>
      <c r="D181" s="31"/>
      <c r="E181" s="7" t="s">
        <v>369</v>
      </c>
      <c r="F181" s="13">
        <v>50</v>
      </c>
      <c r="G181" s="13">
        <v>65</v>
      </c>
      <c r="H181" s="24">
        <v>0</v>
      </c>
      <c r="I181" s="24">
        <v>0</v>
      </c>
    </row>
    <row r="182" spans="1:9" ht="12.75">
      <c r="A182" s="17" t="s">
        <v>110</v>
      </c>
      <c r="B182" s="18" t="s">
        <v>152</v>
      </c>
      <c r="C182" s="19" t="s">
        <v>94</v>
      </c>
      <c r="D182" s="31"/>
      <c r="E182" s="7" t="s">
        <v>302</v>
      </c>
      <c r="F182" s="13">
        <v>1000</v>
      </c>
      <c r="G182" s="13">
        <v>0</v>
      </c>
      <c r="H182" s="24">
        <v>0</v>
      </c>
      <c r="I182" s="24">
        <v>0</v>
      </c>
    </row>
    <row r="183" spans="1:9" ht="12.75">
      <c r="A183" s="17" t="s">
        <v>110</v>
      </c>
      <c r="B183" s="18" t="s">
        <v>152</v>
      </c>
      <c r="C183" s="19" t="s">
        <v>94</v>
      </c>
      <c r="D183" s="31"/>
      <c r="E183" s="28" t="s">
        <v>565</v>
      </c>
      <c r="F183" s="29">
        <v>50</v>
      </c>
      <c r="G183" s="29">
        <v>0</v>
      </c>
      <c r="H183" s="24">
        <v>0</v>
      </c>
      <c r="I183" s="24">
        <v>0</v>
      </c>
    </row>
    <row r="184" spans="1:9" s="3" customFormat="1" ht="12.75">
      <c r="A184" s="20" t="s">
        <v>75</v>
      </c>
      <c r="B184" s="21" t="s">
        <v>39</v>
      </c>
      <c r="C184" s="22" t="s">
        <v>16</v>
      </c>
      <c r="D184" s="32"/>
      <c r="E184" s="9" t="s">
        <v>76</v>
      </c>
      <c r="F184" s="10">
        <f>SUM(F185:F188)</f>
        <v>4505</v>
      </c>
      <c r="G184" s="10">
        <f>SUM(G185:G188)</f>
        <v>5030</v>
      </c>
      <c r="H184" s="10">
        <f>SUM(H185:H188)</f>
        <v>4925</v>
      </c>
      <c r="I184" s="10">
        <f>SUM(I185:I188)</f>
        <v>5145</v>
      </c>
    </row>
    <row r="185" spans="1:9" ht="12.75">
      <c r="A185" s="17" t="s">
        <v>123</v>
      </c>
      <c r="B185" s="18" t="s">
        <v>123</v>
      </c>
      <c r="C185" s="19" t="s">
        <v>90</v>
      </c>
      <c r="D185" s="31"/>
      <c r="E185" s="7" t="s">
        <v>77</v>
      </c>
      <c r="F185" s="13">
        <v>100</v>
      </c>
      <c r="G185" s="13">
        <v>105</v>
      </c>
      <c r="H185" s="24">
        <v>110</v>
      </c>
      <c r="I185" s="24">
        <v>115</v>
      </c>
    </row>
    <row r="186" spans="1:9" ht="12.75">
      <c r="A186" s="17">
        <v>60</v>
      </c>
      <c r="B186" s="18">
        <v>40</v>
      </c>
      <c r="C186" s="19">
        <v>92</v>
      </c>
      <c r="D186" s="31"/>
      <c r="E186" s="7" t="s">
        <v>78</v>
      </c>
      <c r="F186" s="13">
        <v>130</v>
      </c>
      <c r="G186" s="13">
        <v>330</v>
      </c>
      <c r="H186" s="24">
        <v>140</v>
      </c>
      <c r="I186" s="24">
        <v>150</v>
      </c>
    </row>
    <row r="187" spans="1:9" ht="12.75">
      <c r="A187" s="17" t="s">
        <v>123</v>
      </c>
      <c r="B187" s="18" t="s">
        <v>156</v>
      </c>
      <c r="C187" s="19" t="s">
        <v>89</v>
      </c>
      <c r="D187" s="31"/>
      <c r="E187" s="7" t="s">
        <v>79</v>
      </c>
      <c r="F187" s="13">
        <v>4200</v>
      </c>
      <c r="G187" s="13">
        <v>4520</v>
      </c>
      <c r="H187" s="24">
        <v>4600</v>
      </c>
      <c r="I187" s="24">
        <v>4800</v>
      </c>
    </row>
    <row r="188" spans="1:9" ht="12.75">
      <c r="A188" s="25">
        <v>50</v>
      </c>
      <c r="B188" s="23" t="s">
        <v>159</v>
      </c>
      <c r="C188" s="26" t="s">
        <v>89</v>
      </c>
      <c r="D188" s="33"/>
      <c r="E188" s="7" t="s">
        <v>80</v>
      </c>
      <c r="F188" s="13">
        <v>75</v>
      </c>
      <c r="G188" s="13">
        <v>75</v>
      </c>
      <c r="H188" s="24">
        <v>75</v>
      </c>
      <c r="I188" s="24">
        <v>80</v>
      </c>
    </row>
    <row r="189" spans="1:9" s="3" customFormat="1" ht="12.75">
      <c r="A189" s="20" t="s">
        <v>75</v>
      </c>
      <c r="B189" s="21" t="s">
        <v>59</v>
      </c>
      <c r="C189" s="22" t="s">
        <v>16</v>
      </c>
      <c r="D189" s="32"/>
      <c r="E189" s="9" t="s">
        <v>81</v>
      </c>
      <c r="F189" s="10">
        <f>SUM(F190:F197)</f>
        <v>3620</v>
      </c>
      <c r="G189" s="10">
        <f>SUM(G190:G197)</f>
        <v>4449</v>
      </c>
      <c r="H189" s="10">
        <f>SUM(H190:H197)</f>
        <v>4586</v>
      </c>
      <c r="I189" s="10">
        <f>SUM(I190:I197)</f>
        <v>4762</v>
      </c>
    </row>
    <row r="190" spans="1:9" ht="12.75">
      <c r="A190" s="17" t="s">
        <v>123</v>
      </c>
      <c r="B190" s="18" t="s">
        <v>123</v>
      </c>
      <c r="C190" s="19" t="s">
        <v>91</v>
      </c>
      <c r="D190" s="31"/>
      <c r="E190" s="7" t="s">
        <v>82</v>
      </c>
      <c r="F190" s="13">
        <v>40</v>
      </c>
      <c r="G190" s="13">
        <v>50</v>
      </c>
      <c r="H190" s="24">
        <v>50</v>
      </c>
      <c r="I190" s="24">
        <v>50</v>
      </c>
    </row>
    <row r="191" spans="1:9" ht="12.75">
      <c r="A191" s="17" t="s">
        <v>123</v>
      </c>
      <c r="B191" s="18" t="s">
        <v>123</v>
      </c>
      <c r="C191" s="19" t="s">
        <v>315</v>
      </c>
      <c r="D191" s="31"/>
      <c r="E191" s="7" t="s">
        <v>313</v>
      </c>
      <c r="F191" s="13">
        <v>10</v>
      </c>
      <c r="G191" s="13">
        <v>20</v>
      </c>
      <c r="H191" s="24">
        <v>20</v>
      </c>
      <c r="I191" s="24">
        <v>20</v>
      </c>
    </row>
    <row r="192" spans="1:9" ht="12.75">
      <c r="A192" s="17" t="s">
        <v>123</v>
      </c>
      <c r="B192" s="18" t="s">
        <v>123</v>
      </c>
      <c r="C192" s="19" t="s">
        <v>98</v>
      </c>
      <c r="D192" s="31"/>
      <c r="E192" s="7" t="s">
        <v>314</v>
      </c>
      <c r="F192" s="13">
        <v>50</v>
      </c>
      <c r="G192" s="13">
        <v>60</v>
      </c>
      <c r="H192" s="24">
        <v>60</v>
      </c>
      <c r="I192" s="24">
        <v>60</v>
      </c>
    </row>
    <row r="193" spans="1:9" ht="12.75">
      <c r="A193" s="52" t="s">
        <v>123</v>
      </c>
      <c r="B193" s="53" t="s">
        <v>123</v>
      </c>
      <c r="C193" s="54" t="s">
        <v>94</v>
      </c>
      <c r="D193" s="55"/>
      <c r="E193" s="7" t="s">
        <v>584</v>
      </c>
      <c r="F193" s="13">
        <v>750</v>
      </c>
      <c r="G193" s="13">
        <v>1200</v>
      </c>
      <c r="H193" s="24">
        <v>1500</v>
      </c>
      <c r="I193" s="24">
        <v>1700</v>
      </c>
    </row>
    <row r="194" spans="1:9" ht="12.75">
      <c r="A194" s="52" t="s">
        <v>123</v>
      </c>
      <c r="B194" s="53" t="s">
        <v>123</v>
      </c>
      <c r="C194" s="54" t="s">
        <v>175</v>
      </c>
      <c r="D194" s="55"/>
      <c r="E194" s="7" t="s">
        <v>613</v>
      </c>
      <c r="F194" s="13"/>
      <c r="G194" s="13">
        <f>'Bežné príjmy'!D91</f>
        <v>30</v>
      </c>
      <c r="H194" s="13">
        <f>'Bežné príjmy'!E91</f>
        <v>40</v>
      </c>
      <c r="I194" s="13">
        <f>'Bežné príjmy'!F91</f>
        <v>50</v>
      </c>
    </row>
    <row r="195" spans="1:9" ht="12.75">
      <c r="A195" s="17" t="s">
        <v>123</v>
      </c>
      <c r="B195" s="18" t="s">
        <v>160</v>
      </c>
      <c r="C195" s="19" t="s">
        <v>89</v>
      </c>
      <c r="D195" s="31"/>
      <c r="E195" s="7" t="s">
        <v>83</v>
      </c>
      <c r="F195" s="13">
        <v>2739</v>
      </c>
      <c r="G195" s="13">
        <f>2990-284+99</f>
        <v>2805</v>
      </c>
      <c r="H195" s="24">
        <f>2886-299+30</f>
        <v>2617</v>
      </c>
      <c r="I195" s="24">
        <f>2849-314+33</f>
        <v>2568</v>
      </c>
    </row>
    <row r="196" spans="1:9" ht="12.75">
      <c r="A196" s="17" t="s">
        <v>123</v>
      </c>
      <c r="B196" s="18" t="s">
        <v>160</v>
      </c>
      <c r="C196" s="19" t="s">
        <v>90</v>
      </c>
      <c r="D196" s="31"/>
      <c r="E196" s="7" t="s">
        <v>634</v>
      </c>
      <c r="F196" s="13">
        <v>0</v>
      </c>
      <c r="G196" s="13">
        <v>284</v>
      </c>
      <c r="H196" s="24">
        <v>299</v>
      </c>
      <c r="I196" s="24">
        <v>314</v>
      </c>
    </row>
    <row r="197" spans="1:9" ht="12.75">
      <c r="A197" s="25" t="s">
        <v>123</v>
      </c>
      <c r="B197" s="23" t="s">
        <v>160</v>
      </c>
      <c r="C197" s="26" t="s">
        <v>88</v>
      </c>
      <c r="D197" s="33"/>
      <c r="E197" s="7" t="s">
        <v>491</v>
      </c>
      <c r="F197" s="13">
        <v>31</v>
      </c>
      <c r="G197" s="13">
        <v>0</v>
      </c>
      <c r="H197" s="24">
        <v>0</v>
      </c>
      <c r="I197" s="24">
        <v>0</v>
      </c>
    </row>
    <row r="198" spans="1:9" s="3" customFormat="1" ht="12.75">
      <c r="A198" s="20" t="s">
        <v>75</v>
      </c>
      <c r="B198" s="21" t="s">
        <v>74</v>
      </c>
      <c r="C198" s="22"/>
      <c r="D198" s="32"/>
      <c r="E198" s="9" t="s">
        <v>84</v>
      </c>
      <c r="F198" s="10">
        <f>SUM(F199:F200)</f>
        <v>120</v>
      </c>
      <c r="G198" s="10">
        <f>SUM(G199:G200)</f>
        <v>135</v>
      </c>
      <c r="H198" s="10">
        <f>SUM(H199:H200)</f>
        <v>150</v>
      </c>
      <c r="I198" s="10">
        <f>SUM(I199:I200)</f>
        <v>150</v>
      </c>
    </row>
    <row r="199" spans="1:9" ht="12.75">
      <c r="A199" s="17" t="s">
        <v>123</v>
      </c>
      <c r="B199" s="18" t="s">
        <v>123</v>
      </c>
      <c r="C199" s="19" t="s">
        <v>93</v>
      </c>
      <c r="D199" s="31"/>
      <c r="E199" s="7" t="s">
        <v>85</v>
      </c>
      <c r="F199" s="13">
        <v>20</v>
      </c>
      <c r="G199" s="13">
        <v>25</v>
      </c>
      <c r="H199" s="24">
        <v>30</v>
      </c>
      <c r="I199" s="24">
        <v>30</v>
      </c>
    </row>
    <row r="200" spans="1:9" ht="12.75">
      <c r="A200" s="17" t="s">
        <v>123</v>
      </c>
      <c r="B200" s="18" t="s">
        <v>123</v>
      </c>
      <c r="C200" s="19" t="s">
        <v>94</v>
      </c>
      <c r="D200" s="31"/>
      <c r="E200" s="7" t="s">
        <v>187</v>
      </c>
      <c r="F200" s="13">
        <v>100</v>
      </c>
      <c r="G200" s="13">
        <v>110</v>
      </c>
      <c r="H200" s="24">
        <v>120</v>
      </c>
      <c r="I200" s="24">
        <v>120</v>
      </c>
    </row>
    <row r="201" spans="1:9" ht="12.75">
      <c r="A201" s="20" t="s">
        <v>75</v>
      </c>
      <c r="B201" s="21" t="s">
        <v>36</v>
      </c>
      <c r="C201" s="19"/>
      <c r="D201" s="31"/>
      <c r="E201" s="9" t="s">
        <v>124</v>
      </c>
      <c r="F201" s="10">
        <f>SUM(F202:F205)</f>
        <v>1178</v>
      </c>
      <c r="G201" s="10">
        <f>SUM(G202:G205)</f>
        <v>1750</v>
      </c>
      <c r="H201" s="10">
        <f>SUM(H202:H205)</f>
        <v>1650</v>
      </c>
      <c r="I201" s="10">
        <f>SUM(I202:I205)</f>
        <v>1870</v>
      </c>
    </row>
    <row r="202" spans="1:9" ht="12.75">
      <c r="A202" s="17" t="s">
        <v>123</v>
      </c>
      <c r="B202" s="18" t="s">
        <v>161</v>
      </c>
      <c r="C202" s="19" t="s">
        <v>89</v>
      </c>
      <c r="D202" s="31"/>
      <c r="E202" s="7" t="s">
        <v>339</v>
      </c>
      <c r="F202" s="13">
        <v>1040</v>
      </c>
      <c r="G202" s="13">
        <v>1300</v>
      </c>
      <c r="H202" s="24">
        <v>1500</v>
      </c>
      <c r="I202" s="24">
        <v>1700</v>
      </c>
    </row>
    <row r="203" spans="1:9" ht="12.75">
      <c r="A203" s="17" t="s">
        <v>123</v>
      </c>
      <c r="B203" s="18" t="s">
        <v>161</v>
      </c>
      <c r="C203" s="19" t="s">
        <v>89</v>
      </c>
      <c r="D203" s="31"/>
      <c r="E203" s="7" t="s">
        <v>340</v>
      </c>
      <c r="F203" s="13">
        <v>138</v>
      </c>
      <c r="G203" s="13">
        <v>200</v>
      </c>
      <c r="H203" s="24">
        <v>150</v>
      </c>
      <c r="I203" s="24">
        <v>170</v>
      </c>
    </row>
    <row r="204" spans="1:9" ht="12.75">
      <c r="A204" s="17" t="s">
        <v>123</v>
      </c>
      <c r="B204" s="18" t="s">
        <v>333</v>
      </c>
      <c r="C204" s="19" t="s">
        <v>89</v>
      </c>
      <c r="D204" s="31"/>
      <c r="E204" s="7" t="s">
        <v>614</v>
      </c>
      <c r="F204" s="13">
        <v>0</v>
      </c>
      <c r="G204" s="13">
        <v>100</v>
      </c>
      <c r="H204" s="24">
        <v>0</v>
      </c>
      <c r="I204" s="24">
        <v>0</v>
      </c>
    </row>
    <row r="205" spans="1:9" ht="13.5" thickBot="1">
      <c r="A205" s="187" t="s">
        <v>123</v>
      </c>
      <c r="B205" s="188" t="s">
        <v>333</v>
      </c>
      <c r="C205" s="189" t="s">
        <v>88</v>
      </c>
      <c r="D205" s="190"/>
      <c r="E205" s="191" t="s">
        <v>615</v>
      </c>
      <c r="F205" s="56">
        <v>0</v>
      </c>
      <c r="G205" s="56">
        <v>150</v>
      </c>
      <c r="H205" s="181">
        <v>0</v>
      </c>
      <c r="I205" s="181">
        <v>0</v>
      </c>
    </row>
    <row r="206" spans="1:9" s="172" customFormat="1" ht="15.75" thickTop="1">
      <c r="A206" s="182"/>
      <c r="B206" s="183"/>
      <c r="C206" s="184"/>
      <c r="D206" s="185"/>
      <c r="E206" s="186" t="s">
        <v>10</v>
      </c>
      <c r="F206" s="179">
        <f>F6+F37+F41+F53+F55+F57+F59+F67+F71+F78+F82+F84+F110+F113+F118+F115+F122+F138+F154+F157+F161+F166+F170+F178+F184+F189+F198+F201</f>
        <v>148060</v>
      </c>
      <c r="G206" s="179">
        <f>G6+G37+G41+G53+G55+G57+G59+G67+G71+G78+G82+G84+G110+G113+G118+G115+G122+G138+G154+G157+G161+G166+G170+G178+G184+G189+G198+G201</f>
        <v>172910</v>
      </c>
      <c r="H206" s="179">
        <f>H6+H37+H41+H53+H55+H57+H59+H67+H71+H78+H82+H84+H110+H113+H118+H115+H122+H138+H154+H157+H161+H166+H170+H178+H184+H189+H198+H201</f>
        <v>146205</v>
      </c>
      <c r="I206" s="179">
        <f>I6+I37+I41+I53+I55+I57+I59+I67+I71+I78+I82+I84+I110+I113+I118+I115+I122+I138+I154+I157+I161+I166+I170+I178+I184+I189+I198+I201</f>
        <v>151299</v>
      </c>
    </row>
    <row r="208" spans="1:9" ht="12.75">
      <c r="A208" s="3" t="s">
        <v>215</v>
      </c>
      <c r="B208" s="23"/>
      <c r="C208" s="23"/>
      <c r="D208" s="23"/>
      <c r="E208" s="45"/>
      <c r="F208" s="10">
        <f>F210+F213+F225</f>
        <v>127880</v>
      </c>
      <c r="G208" s="10">
        <f>G210+G213+G225</f>
        <v>142820</v>
      </c>
      <c r="H208" s="10">
        <f>H210+H213+H225</f>
        <v>147868</v>
      </c>
      <c r="I208" s="10">
        <f>I210+I213+I225</f>
        <v>154323</v>
      </c>
    </row>
    <row r="209" spans="1:9" ht="12.75">
      <c r="A209" s="23"/>
      <c r="B209" s="23"/>
      <c r="C209" s="23"/>
      <c r="D209" s="23"/>
      <c r="E209" s="45"/>
      <c r="F209" s="46"/>
      <c r="G209" s="46"/>
      <c r="H209" s="46"/>
      <c r="I209" s="46"/>
    </row>
    <row r="210" spans="1:9" ht="12.75">
      <c r="A210" s="41" t="s">
        <v>194</v>
      </c>
      <c r="B210" s="2"/>
      <c r="C210"/>
      <c r="D210"/>
      <c r="E210"/>
      <c r="F210" s="47">
        <f>SUM(F211:F212)</f>
        <v>24075</v>
      </c>
      <c r="G210" s="47">
        <f>SUM(G211:G212)</f>
        <v>25795</v>
      </c>
      <c r="H210" s="47">
        <f>SUM(H211:H212)</f>
        <v>25567</v>
      </c>
      <c r="I210" s="47">
        <f>SUM(I211:I212)</f>
        <v>26318</v>
      </c>
    </row>
    <row r="211" spans="1:9" ht="12.75">
      <c r="A211" s="2"/>
      <c r="E211" s="7" t="s">
        <v>216</v>
      </c>
      <c r="F211" s="15">
        <v>13100</v>
      </c>
      <c r="G211" s="15">
        <v>13700</v>
      </c>
      <c r="H211" s="15">
        <v>14480</v>
      </c>
      <c r="I211" s="15">
        <v>14700</v>
      </c>
    </row>
    <row r="212" spans="1:9" ht="12.75">
      <c r="A212" s="2"/>
      <c r="E212" s="7" t="s">
        <v>217</v>
      </c>
      <c r="F212" s="15">
        <v>10975</v>
      </c>
      <c r="G212" s="15">
        <v>12095</v>
      </c>
      <c r="H212" s="15">
        <v>11087</v>
      </c>
      <c r="I212" s="15">
        <v>11618</v>
      </c>
    </row>
    <row r="213" spans="1:9" ht="12.75">
      <c r="A213" s="41" t="s">
        <v>196</v>
      </c>
      <c r="B213" s="2"/>
      <c r="C213"/>
      <c r="D213"/>
      <c r="E213"/>
      <c r="F213" s="44">
        <f>SUM(F214:F224)</f>
        <v>57199</v>
      </c>
      <c r="G213" s="44">
        <f>SUM(G214:G224)</f>
        <v>65073</v>
      </c>
      <c r="H213" s="44">
        <f>SUM(H214:H224)</f>
        <v>68145</v>
      </c>
      <c r="I213" s="44">
        <f>SUM(I214:I224)</f>
        <v>71372</v>
      </c>
    </row>
    <row r="214" spans="1:9" ht="12.75">
      <c r="A214" s="2"/>
      <c r="E214" s="7" t="s">
        <v>218</v>
      </c>
      <c r="F214" s="15">
        <v>10959</v>
      </c>
      <c r="G214" s="15">
        <v>13161</v>
      </c>
      <c r="H214" s="15">
        <v>13819</v>
      </c>
      <c r="I214" s="15">
        <v>14510</v>
      </c>
    </row>
    <row r="215" spans="1:9" ht="12.75">
      <c r="A215" s="2"/>
      <c r="E215" s="7" t="s">
        <v>219</v>
      </c>
      <c r="F215" s="15">
        <v>3136</v>
      </c>
      <c r="G215" s="15">
        <v>2925</v>
      </c>
      <c r="H215" s="15">
        <v>3071</v>
      </c>
      <c r="I215" s="15">
        <v>3225</v>
      </c>
    </row>
    <row r="216" spans="1:9" ht="12.75">
      <c r="A216" s="2"/>
      <c r="E216" s="7" t="s">
        <v>220</v>
      </c>
      <c r="F216" s="15">
        <v>1128</v>
      </c>
      <c r="G216" s="15">
        <v>1023</v>
      </c>
      <c r="H216" s="15">
        <v>1023</v>
      </c>
      <c r="I216" s="15">
        <v>1023</v>
      </c>
    </row>
    <row r="217" spans="1:9" ht="12.75">
      <c r="A217" s="2"/>
      <c r="E217" s="7" t="s">
        <v>221</v>
      </c>
      <c r="F217" s="15">
        <v>16767</v>
      </c>
      <c r="G217" s="15">
        <v>20931</v>
      </c>
      <c r="H217" s="15">
        <v>21977</v>
      </c>
      <c r="I217" s="15">
        <v>23076</v>
      </c>
    </row>
    <row r="218" spans="1:9" ht="12.75">
      <c r="A218" s="2"/>
      <c r="E218" s="7" t="s">
        <v>222</v>
      </c>
      <c r="F218" s="15">
        <v>4890</v>
      </c>
      <c r="G218" s="15">
        <v>4651</v>
      </c>
      <c r="H218" s="15">
        <v>4884</v>
      </c>
      <c r="I218" s="15">
        <v>5128</v>
      </c>
    </row>
    <row r="219" spans="1:9" ht="12.75">
      <c r="A219" s="2"/>
      <c r="E219" s="7" t="s">
        <v>223</v>
      </c>
      <c r="F219" s="15">
        <v>1307</v>
      </c>
      <c r="G219" s="15">
        <v>1284</v>
      </c>
      <c r="H219" s="15">
        <v>1284</v>
      </c>
      <c r="I219" s="15">
        <v>1284</v>
      </c>
    </row>
    <row r="220" spans="1:9" ht="12.75">
      <c r="A220" s="2"/>
      <c r="E220" s="7" t="s">
        <v>224</v>
      </c>
      <c r="F220" s="15">
        <v>13406</v>
      </c>
      <c r="G220" s="15">
        <v>16189</v>
      </c>
      <c r="H220" s="15">
        <v>16999</v>
      </c>
      <c r="I220" s="15">
        <v>17849</v>
      </c>
    </row>
    <row r="221" spans="1:9" ht="12.75">
      <c r="A221" s="2"/>
      <c r="E221" s="7" t="s">
        <v>225</v>
      </c>
      <c r="F221" s="15">
        <v>4016</v>
      </c>
      <c r="G221" s="15">
        <v>3598</v>
      </c>
      <c r="H221" s="15">
        <v>3777</v>
      </c>
      <c r="I221" s="15">
        <v>3966</v>
      </c>
    </row>
    <row r="222" spans="1:9" ht="12.75">
      <c r="A222" s="2"/>
      <c r="E222" s="7" t="s">
        <v>226</v>
      </c>
      <c r="F222" s="15">
        <v>1590</v>
      </c>
      <c r="G222" s="15">
        <v>1311</v>
      </c>
      <c r="H222" s="15">
        <v>1311</v>
      </c>
      <c r="I222" s="15">
        <v>1311</v>
      </c>
    </row>
    <row r="223" spans="1:9" ht="12.75">
      <c r="A223" s="2"/>
      <c r="E223" s="7" t="s">
        <v>227</v>
      </c>
      <c r="F223" s="15">
        <v>0</v>
      </c>
      <c r="G223" s="15">
        <v>0</v>
      </c>
      <c r="H223" s="15">
        <v>0</v>
      </c>
      <c r="I223" s="15">
        <v>0</v>
      </c>
    </row>
    <row r="224" spans="1:9" ht="12.75">
      <c r="A224" s="2"/>
      <c r="E224" s="7" t="s">
        <v>228</v>
      </c>
      <c r="F224" s="15">
        <v>0</v>
      </c>
      <c r="G224" s="15">
        <v>0</v>
      </c>
      <c r="H224" s="15">
        <v>0</v>
      </c>
      <c r="I224" s="15">
        <v>0</v>
      </c>
    </row>
    <row r="225" spans="1:9" ht="12.75">
      <c r="A225" s="41" t="s">
        <v>200</v>
      </c>
      <c r="B225" s="2"/>
      <c r="C225"/>
      <c r="D225"/>
      <c r="E225"/>
      <c r="F225" s="44">
        <f>SUM(F226:F266)</f>
        <v>46606</v>
      </c>
      <c r="G225" s="44">
        <f>SUM(G226:G266)</f>
        <v>51952</v>
      </c>
      <c r="H225" s="44">
        <f>SUM(H226:H266)</f>
        <v>54156</v>
      </c>
      <c r="I225" s="44">
        <f>SUM(I226:I266)</f>
        <v>56633</v>
      </c>
    </row>
    <row r="226" spans="1:9" ht="12.75">
      <c r="A226" s="2"/>
      <c r="E226" s="7" t="s">
        <v>229</v>
      </c>
      <c r="F226" s="15">
        <v>2137</v>
      </c>
      <c r="G226" s="15">
        <v>1898</v>
      </c>
      <c r="H226" s="15">
        <v>1962</v>
      </c>
      <c r="I226" s="15">
        <v>2030</v>
      </c>
    </row>
    <row r="227" spans="1:9" ht="12.75">
      <c r="A227" s="2"/>
      <c r="E227" s="7" t="s">
        <v>230</v>
      </c>
      <c r="F227" s="15">
        <v>475</v>
      </c>
      <c r="G227" s="15">
        <v>422</v>
      </c>
      <c r="H227" s="15">
        <v>436</v>
      </c>
      <c r="I227" s="15">
        <v>451</v>
      </c>
    </row>
    <row r="228" spans="1:9" ht="12.75">
      <c r="A228" s="2"/>
      <c r="E228" s="7" t="s">
        <v>231</v>
      </c>
      <c r="F228" s="15">
        <v>1688</v>
      </c>
      <c r="G228" s="15">
        <v>1476</v>
      </c>
      <c r="H228" s="15">
        <v>1533</v>
      </c>
      <c r="I228" s="15">
        <v>1593</v>
      </c>
    </row>
    <row r="229" spans="1:9" ht="12.75">
      <c r="A229" s="2"/>
      <c r="E229" s="7" t="s">
        <v>232</v>
      </c>
      <c r="F229" s="15">
        <v>305</v>
      </c>
      <c r="G229" s="15">
        <v>258</v>
      </c>
      <c r="H229" s="15">
        <v>271</v>
      </c>
      <c r="I229" s="15">
        <v>284</v>
      </c>
    </row>
    <row r="230" spans="1:9" ht="12.75">
      <c r="A230" s="2"/>
      <c r="E230" s="7" t="s">
        <v>233</v>
      </c>
      <c r="F230" s="15">
        <v>0</v>
      </c>
      <c r="G230" s="15">
        <v>0</v>
      </c>
      <c r="H230" s="15">
        <v>0</v>
      </c>
      <c r="I230" s="15">
        <v>0</v>
      </c>
    </row>
    <row r="231" spans="1:9" ht="12.75">
      <c r="A231" s="2"/>
      <c r="E231" s="7" t="s">
        <v>234</v>
      </c>
      <c r="F231" s="15">
        <v>70</v>
      </c>
      <c r="G231" s="15">
        <v>70</v>
      </c>
      <c r="H231" s="15">
        <v>70</v>
      </c>
      <c r="I231" s="15">
        <v>70</v>
      </c>
    </row>
    <row r="232" spans="1:9" ht="12.75">
      <c r="A232" s="2"/>
      <c r="E232" s="7" t="s">
        <v>235</v>
      </c>
      <c r="F232" s="15">
        <v>600</v>
      </c>
      <c r="G232" s="15">
        <v>550</v>
      </c>
      <c r="H232" s="15">
        <v>573</v>
      </c>
      <c r="I232" s="15">
        <v>598</v>
      </c>
    </row>
    <row r="233" spans="1:9" ht="12.75">
      <c r="A233" s="2"/>
      <c r="E233" s="7" t="s">
        <v>236</v>
      </c>
      <c r="F233" s="15">
        <v>116</v>
      </c>
      <c r="G233" s="15">
        <v>104</v>
      </c>
      <c r="H233" s="15">
        <v>110</v>
      </c>
      <c r="I233" s="15">
        <v>115</v>
      </c>
    </row>
    <row r="234" spans="1:9" ht="12.75">
      <c r="A234" s="2"/>
      <c r="E234" s="7" t="s">
        <v>237</v>
      </c>
      <c r="F234" s="15">
        <v>1255</v>
      </c>
      <c r="G234" s="15">
        <v>1152</v>
      </c>
      <c r="H234" s="15">
        <v>1197</v>
      </c>
      <c r="I234" s="15">
        <v>1244</v>
      </c>
    </row>
    <row r="235" spans="1:9" ht="12.75">
      <c r="A235" s="2"/>
      <c r="E235" s="7" t="s">
        <v>238</v>
      </c>
      <c r="F235" s="15">
        <v>243</v>
      </c>
      <c r="G235" s="15">
        <v>200</v>
      </c>
      <c r="H235" s="15">
        <v>210</v>
      </c>
      <c r="I235" s="15">
        <v>221</v>
      </c>
    </row>
    <row r="236" spans="1:9" ht="12.75">
      <c r="A236" s="2"/>
      <c r="E236" s="7" t="s">
        <v>239</v>
      </c>
      <c r="F236" s="15">
        <v>763</v>
      </c>
      <c r="G236" s="15">
        <v>906</v>
      </c>
      <c r="H236" s="15">
        <v>947</v>
      </c>
      <c r="I236" s="15">
        <v>991</v>
      </c>
    </row>
    <row r="237" spans="1:9" ht="12.75">
      <c r="A237" s="2"/>
      <c r="E237" s="7" t="s">
        <v>240</v>
      </c>
      <c r="F237" s="15">
        <v>170</v>
      </c>
      <c r="G237" s="15">
        <v>201</v>
      </c>
      <c r="H237" s="15">
        <v>211</v>
      </c>
      <c r="I237" s="15">
        <v>220</v>
      </c>
    </row>
    <row r="238" spans="1:9" ht="12.75">
      <c r="A238" s="2"/>
      <c r="E238" s="7" t="s">
        <v>348</v>
      </c>
      <c r="F238" s="15">
        <v>832</v>
      </c>
      <c r="G238" s="15">
        <v>966</v>
      </c>
      <c r="H238" s="15">
        <v>1012</v>
      </c>
      <c r="I238" s="15">
        <v>1060</v>
      </c>
    </row>
    <row r="239" spans="1:9" ht="12.75">
      <c r="A239" s="2"/>
      <c r="E239" s="7" t="s">
        <v>349</v>
      </c>
      <c r="F239" s="15">
        <v>185</v>
      </c>
      <c r="G239" s="15">
        <v>215</v>
      </c>
      <c r="H239" s="15">
        <v>225</v>
      </c>
      <c r="I239" s="15">
        <v>236</v>
      </c>
    </row>
    <row r="240" spans="1:9" ht="12.75">
      <c r="A240" s="2"/>
      <c r="E240" s="7" t="s">
        <v>564</v>
      </c>
      <c r="F240" s="15">
        <v>0</v>
      </c>
      <c r="G240" s="15">
        <v>1903</v>
      </c>
      <c r="H240" s="15">
        <v>1992</v>
      </c>
      <c r="I240" s="15">
        <v>2087</v>
      </c>
    </row>
    <row r="241" spans="1:9" ht="12.75">
      <c r="A241" s="2"/>
      <c r="E241" s="7" t="s">
        <v>563</v>
      </c>
      <c r="F241" s="15">
        <v>0</v>
      </c>
      <c r="G241" s="15">
        <v>423</v>
      </c>
      <c r="H241" s="15">
        <v>443</v>
      </c>
      <c r="I241" s="15">
        <v>464</v>
      </c>
    </row>
    <row r="242" spans="1:9" ht="12.75">
      <c r="A242" s="2"/>
      <c r="E242" s="7" t="s">
        <v>241</v>
      </c>
      <c r="F242" s="15">
        <v>5452</v>
      </c>
      <c r="G242" s="15">
        <v>6740</v>
      </c>
      <c r="H242" s="15">
        <v>7002</v>
      </c>
      <c r="I242" s="15">
        <v>7324</v>
      </c>
    </row>
    <row r="243" spans="1:9" ht="12.75">
      <c r="A243" s="2"/>
      <c r="E243" s="7" t="s">
        <v>242</v>
      </c>
      <c r="F243" s="15">
        <v>1109</v>
      </c>
      <c r="G243" s="15">
        <v>1395</v>
      </c>
      <c r="H243" s="15">
        <v>1454</v>
      </c>
      <c r="I243" s="15">
        <v>1525</v>
      </c>
    </row>
    <row r="244" spans="1:9" ht="12.75">
      <c r="A244" s="2"/>
      <c r="E244" s="7" t="s">
        <v>243</v>
      </c>
      <c r="F244" s="15">
        <v>70</v>
      </c>
      <c r="G244" s="15">
        <v>70</v>
      </c>
      <c r="H244" s="15">
        <v>70</v>
      </c>
      <c r="I244" s="15">
        <v>70</v>
      </c>
    </row>
    <row r="245" spans="1:9" ht="12.75">
      <c r="A245" s="2"/>
      <c r="E245" s="7" t="s">
        <v>244</v>
      </c>
      <c r="F245" s="15">
        <v>3903</v>
      </c>
      <c r="G245" s="15">
        <v>4145</v>
      </c>
      <c r="H245" s="15">
        <v>4312</v>
      </c>
      <c r="I245" s="15">
        <v>4515</v>
      </c>
    </row>
    <row r="246" spans="1:9" ht="12.75">
      <c r="A246" s="2"/>
      <c r="E246" s="7" t="s">
        <v>245</v>
      </c>
      <c r="F246" s="15">
        <v>801</v>
      </c>
      <c r="G246" s="15">
        <v>855</v>
      </c>
      <c r="H246" s="15">
        <v>891</v>
      </c>
      <c r="I246" s="15">
        <v>937</v>
      </c>
    </row>
    <row r="247" spans="1:9" ht="12.75">
      <c r="A247" s="2"/>
      <c r="E247" s="7" t="s">
        <v>246</v>
      </c>
      <c r="F247" s="15">
        <v>25</v>
      </c>
      <c r="G247" s="15">
        <v>25</v>
      </c>
      <c r="H247" s="15">
        <v>25</v>
      </c>
      <c r="I247" s="15">
        <v>25</v>
      </c>
    </row>
    <row r="248" spans="1:9" ht="12.75">
      <c r="A248" s="2"/>
      <c r="E248" s="7" t="s">
        <v>247</v>
      </c>
      <c r="F248" s="15">
        <v>1361</v>
      </c>
      <c r="G248" s="15">
        <v>0</v>
      </c>
      <c r="H248" s="15">
        <v>0</v>
      </c>
      <c r="I248" s="15">
        <v>0</v>
      </c>
    </row>
    <row r="249" spans="1:9" ht="12.75">
      <c r="A249" s="2"/>
      <c r="E249" s="7" t="s">
        <v>248</v>
      </c>
      <c r="F249" s="15">
        <v>392</v>
      </c>
      <c r="G249" s="15">
        <v>0</v>
      </c>
      <c r="H249" s="15">
        <v>0</v>
      </c>
      <c r="I249" s="15">
        <v>0</v>
      </c>
    </row>
    <row r="250" spans="1:9" ht="12.75">
      <c r="A250" s="2"/>
      <c r="E250" s="7" t="s">
        <v>249</v>
      </c>
      <c r="F250" s="15">
        <v>10</v>
      </c>
      <c r="G250" s="15">
        <v>0</v>
      </c>
      <c r="H250" s="15">
        <v>0</v>
      </c>
      <c r="I250" s="15">
        <v>0</v>
      </c>
    </row>
    <row r="251" spans="1:9" ht="12.75">
      <c r="A251" s="2"/>
      <c r="E251" s="7" t="s">
        <v>250</v>
      </c>
      <c r="F251" s="15">
        <v>3211</v>
      </c>
      <c r="G251" s="15">
        <v>3558</v>
      </c>
      <c r="H251" s="15">
        <v>3700</v>
      </c>
      <c r="I251" s="15">
        <v>3874</v>
      </c>
    </row>
    <row r="252" spans="1:9" ht="12.75">
      <c r="A252" s="2"/>
      <c r="E252" s="7" t="s">
        <v>251</v>
      </c>
      <c r="F252" s="15">
        <v>638</v>
      </c>
      <c r="G252" s="15">
        <v>791</v>
      </c>
      <c r="H252" s="15">
        <v>822</v>
      </c>
      <c r="I252" s="15">
        <v>861</v>
      </c>
    </row>
    <row r="253" spans="1:9" ht="12.75">
      <c r="A253" s="2"/>
      <c r="E253" s="7" t="s">
        <v>252</v>
      </c>
      <c r="F253" s="15">
        <v>7</v>
      </c>
      <c r="G253" s="15">
        <v>7</v>
      </c>
      <c r="H253" s="15">
        <v>7</v>
      </c>
      <c r="I253" s="15">
        <v>7</v>
      </c>
    </row>
    <row r="254" spans="1:9" ht="12.75">
      <c r="A254" s="2"/>
      <c r="E254" s="7" t="s">
        <v>253</v>
      </c>
      <c r="F254" s="15">
        <v>3478</v>
      </c>
      <c r="G254" s="15">
        <v>3130</v>
      </c>
      <c r="H254" s="15">
        <v>3265</v>
      </c>
      <c r="I254" s="15">
        <v>3430</v>
      </c>
    </row>
    <row r="255" spans="1:9" ht="12.75">
      <c r="A255" s="2"/>
      <c r="E255" s="7" t="s">
        <v>254</v>
      </c>
      <c r="F255" s="15">
        <v>708</v>
      </c>
      <c r="G255" s="15">
        <v>985</v>
      </c>
      <c r="H255" s="15">
        <v>1015</v>
      </c>
      <c r="I255" s="15">
        <v>1052</v>
      </c>
    </row>
    <row r="256" spans="1:9" ht="12.75">
      <c r="A256" s="2"/>
      <c r="E256" s="7" t="s">
        <v>255</v>
      </c>
      <c r="F256" s="15">
        <v>48</v>
      </c>
      <c r="G256" s="15">
        <v>48</v>
      </c>
      <c r="H256" s="15">
        <v>48</v>
      </c>
      <c r="I256" s="15">
        <v>48</v>
      </c>
    </row>
    <row r="257" spans="1:9" ht="12.75">
      <c r="A257" s="2"/>
      <c r="E257" s="7" t="s">
        <v>256</v>
      </c>
      <c r="F257" s="15">
        <v>3874</v>
      </c>
      <c r="G257" s="15">
        <v>4552</v>
      </c>
      <c r="H257" s="15">
        <v>4767</v>
      </c>
      <c r="I257" s="15">
        <v>4993</v>
      </c>
    </row>
    <row r="258" spans="1:9" ht="12.75">
      <c r="A258" s="2"/>
      <c r="E258" s="7" t="s">
        <v>257</v>
      </c>
      <c r="F258" s="15">
        <v>861</v>
      </c>
      <c r="G258" s="15">
        <v>1011</v>
      </c>
      <c r="H258" s="15">
        <v>1059</v>
      </c>
      <c r="I258" s="15">
        <v>1110</v>
      </c>
    </row>
    <row r="259" spans="1:9" ht="12.75">
      <c r="A259" s="2"/>
      <c r="E259" s="7" t="s">
        <v>258</v>
      </c>
      <c r="F259" s="15">
        <v>16</v>
      </c>
      <c r="G259" s="15">
        <v>92</v>
      </c>
      <c r="H259" s="15">
        <v>92</v>
      </c>
      <c r="I259" s="15">
        <v>92</v>
      </c>
    </row>
    <row r="260" spans="1:9" ht="12.75">
      <c r="A260" s="2"/>
      <c r="E260" s="7" t="s">
        <v>259</v>
      </c>
      <c r="F260" s="15">
        <v>6446</v>
      </c>
      <c r="G260" s="15">
        <v>6233</v>
      </c>
      <c r="H260" s="15">
        <v>6544</v>
      </c>
      <c r="I260" s="15">
        <v>6872</v>
      </c>
    </row>
    <row r="261" spans="1:9" ht="12.75">
      <c r="A261" s="2"/>
      <c r="E261" s="7" t="s">
        <v>260</v>
      </c>
      <c r="F261" s="15">
        <v>1432</v>
      </c>
      <c r="G261" s="15">
        <v>1995</v>
      </c>
      <c r="H261" s="15">
        <v>2064</v>
      </c>
      <c r="I261" s="15">
        <v>2137</v>
      </c>
    </row>
    <row r="262" spans="1:9" ht="12.75">
      <c r="A262" s="2"/>
      <c r="E262" s="7" t="s">
        <v>261</v>
      </c>
      <c r="F262" s="15">
        <v>1600</v>
      </c>
      <c r="G262" s="15">
        <v>2579</v>
      </c>
      <c r="H262" s="15">
        <v>2699</v>
      </c>
      <c r="I262" s="15">
        <v>2826</v>
      </c>
    </row>
    <row r="263" spans="1:9" ht="12.75">
      <c r="A263" s="2"/>
      <c r="E263" s="7" t="s">
        <v>262</v>
      </c>
      <c r="F263" s="15">
        <v>356</v>
      </c>
      <c r="G263" s="15">
        <v>573</v>
      </c>
      <c r="H263" s="15">
        <v>600</v>
      </c>
      <c r="I263" s="15">
        <v>628</v>
      </c>
    </row>
    <row r="264" spans="1:9" ht="12.75">
      <c r="A264" s="2"/>
      <c r="E264" s="7" t="s">
        <v>263</v>
      </c>
      <c r="F264" s="15">
        <v>40</v>
      </c>
      <c r="G264" s="15">
        <v>0</v>
      </c>
      <c r="H264" s="15">
        <v>0</v>
      </c>
      <c r="I264" s="15">
        <v>0</v>
      </c>
    </row>
    <row r="265" spans="1:9" ht="12.75">
      <c r="A265" s="2"/>
      <c r="E265" s="7" t="s">
        <v>264</v>
      </c>
      <c r="F265" s="15">
        <v>1929</v>
      </c>
      <c r="G265" s="15">
        <v>2224</v>
      </c>
      <c r="H265" s="15">
        <v>2328</v>
      </c>
      <c r="I265" s="15">
        <v>2443</v>
      </c>
    </row>
    <row r="266" spans="5:9" ht="12.75">
      <c r="E266" s="7" t="s">
        <v>630</v>
      </c>
      <c r="F266" s="15">
        <v>0</v>
      </c>
      <c r="G266" s="15">
        <v>200</v>
      </c>
      <c r="H266" s="15">
        <v>200</v>
      </c>
      <c r="I266" s="15">
        <v>200</v>
      </c>
    </row>
  </sheetData>
  <mergeCells count="2">
    <mergeCell ref="A1:I1"/>
    <mergeCell ref="G4:I4"/>
  </mergeCells>
  <printOptions/>
  <pageMargins left="0.75" right="0.52" top="0.52" bottom="0.89" header="0.4921259845" footer="0.4921259845"/>
  <pageSetup fitToHeight="2" horizontalDpi="600" verticalDpi="600" orientation="portrait" paperSize="9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99">
      <selection activeCell="A101" sqref="A101"/>
    </sheetView>
  </sheetViews>
  <sheetFormatPr defaultColWidth="9.00390625" defaultRowHeight="12.75"/>
  <cols>
    <col min="1" max="1" width="4.125" style="1" customWidth="1"/>
    <col min="2" max="2" width="46.125" style="1" customWidth="1"/>
    <col min="3" max="3" width="8.75390625" style="48" customWidth="1"/>
    <col min="4" max="5" width="8.75390625" style="42" customWidth="1"/>
    <col min="6" max="6" width="8.25390625" style="1" customWidth="1"/>
    <col min="7" max="7" width="7.375" style="1" customWidth="1"/>
    <col min="8" max="16384" width="26.375" style="1" customWidth="1"/>
  </cols>
  <sheetData>
    <row r="1" spans="2:6" ht="17.25" customHeight="1">
      <c r="B1" s="196" t="s">
        <v>408</v>
      </c>
      <c r="C1" s="193"/>
      <c r="D1" s="193"/>
      <c r="E1" s="193"/>
      <c r="F1" s="193"/>
    </row>
    <row r="2" ht="12.75">
      <c r="B2" s="49"/>
    </row>
    <row r="3" spans="3:7" ht="12.75">
      <c r="C3" s="8" t="s">
        <v>189</v>
      </c>
      <c r="D3" s="195" t="s">
        <v>190</v>
      </c>
      <c r="E3" s="195"/>
      <c r="F3" s="195"/>
      <c r="G3" s="13" t="s">
        <v>377</v>
      </c>
    </row>
    <row r="4" spans="2:7" ht="13.5" thickBot="1">
      <c r="B4" s="70" t="s">
        <v>12</v>
      </c>
      <c r="C4" s="58" t="s">
        <v>191</v>
      </c>
      <c r="D4" s="57">
        <v>2008</v>
      </c>
      <c r="E4" s="58" t="s">
        <v>192</v>
      </c>
      <c r="F4" s="58" t="s">
        <v>436</v>
      </c>
      <c r="G4" s="58"/>
    </row>
    <row r="5" spans="2:7" ht="13.5" thickTop="1">
      <c r="B5" s="29" t="s">
        <v>265</v>
      </c>
      <c r="C5" s="71">
        <v>3000</v>
      </c>
      <c r="D5" s="71">
        <v>8000</v>
      </c>
      <c r="E5" s="71">
        <v>0</v>
      </c>
      <c r="F5" s="71">
        <v>0</v>
      </c>
      <c r="G5" s="71"/>
    </row>
    <row r="6" spans="2:7" ht="12.75">
      <c r="B6" s="13" t="s">
        <v>266</v>
      </c>
      <c r="C6" s="24">
        <v>600</v>
      </c>
      <c r="D6" s="24">
        <v>150000</v>
      </c>
      <c r="E6" s="24">
        <v>200</v>
      </c>
      <c r="F6" s="24">
        <v>200</v>
      </c>
      <c r="G6" s="24"/>
    </row>
    <row r="7" spans="2:7" ht="12.75">
      <c r="B7" s="13" t="s">
        <v>316</v>
      </c>
      <c r="C7" s="24">
        <v>8635</v>
      </c>
      <c r="D7" s="24">
        <v>0</v>
      </c>
      <c r="E7" s="24">
        <v>0</v>
      </c>
      <c r="F7" s="24">
        <v>0</v>
      </c>
      <c r="G7" s="24"/>
    </row>
    <row r="8" spans="2:7" ht="12.75">
      <c r="B8" s="13" t="s">
        <v>493</v>
      </c>
      <c r="C8" s="24">
        <v>204</v>
      </c>
      <c r="D8" s="24">
        <v>0</v>
      </c>
      <c r="E8" s="24">
        <v>0</v>
      </c>
      <c r="F8" s="24">
        <v>0</v>
      </c>
      <c r="G8" s="24"/>
    </row>
    <row r="9" spans="2:7" ht="12.75">
      <c r="B9" s="13" t="s">
        <v>267</v>
      </c>
      <c r="C9" s="24">
        <v>200</v>
      </c>
      <c r="D9" s="24">
        <v>1000</v>
      </c>
      <c r="E9" s="24">
        <v>0</v>
      </c>
      <c r="F9" s="24">
        <v>0</v>
      </c>
      <c r="G9" s="24"/>
    </row>
    <row r="10" spans="2:7" ht="12.75">
      <c r="B10" s="13" t="s">
        <v>268</v>
      </c>
      <c r="C10" s="24">
        <v>143</v>
      </c>
      <c r="D10" s="24">
        <v>143</v>
      </c>
      <c r="E10" s="24">
        <v>143</v>
      </c>
      <c r="F10" s="24">
        <v>143</v>
      </c>
      <c r="G10" s="24"/>
    </row>
    <row r="11" spans="2:7" ht="12.75">
      <c r="B11" s="24" t="s">
        <v>604</v>
      </c>
      <c r="C11" s="24">
        <v>0</v>
      </c>
      <c r="D11" s="24">
        <v>6264</v>
      </c>
      <c r="E11" s="24">
        <v>680</v>
      </c>
      <c r="F11" s="24">
        <v>0</v>
      </c>
      <c r="G11" s="24"/>
    </row>
    <row r="12" spans="2:7" ht="12.75">
      <c r="B12" s="24" t="s">
        <v>605</v>
      </c>
      <c r="C12" s="24">
        <v>0</v>
      </c>
      <c r="D12" s="24">
        <v>0</v>
      </c>
      <c r="E12" s="24">
        <v>6000</v>
      </c>
      <c r="F12" s="24">
        <v>0</v>
      </c>
      <c r="G12" s="24"/>
    </row>
    <row r="13" spans="2:7" ht="12.75">
      <c r="B13" s="24" t="s">
        <v>609</v>
      </c>
      <c r="C13" s="24">
        <v>0</v>
      </c>
      <c r="D13" s="24">
        <v>0</v>
      </c>
      <c r="E13" s="24">
        <v>0</v>
      </c>
      <c r="F13" s="24">
        <v>0</v>
      </c>
      <c r="G13" s="24"/>
    </row>
    <row r="14" spans="2:7" ht="12.75">
      <c r="B14" s="24" t="s">
        <v>606</v>
      </c>
      <c r="C14" s="24"/>
      <c r="D14" s="24">
        <v>0</v>
      </c>
      <c r="E14" s="24">
        <v>450</v>
      </c>
      <c r="F14" s="24">
        <v>0</v>
      </c>
      <c r="G14" s="24"/>
    </row>
    <row r="15" spans="2:7" ht="12.75">
      <c r="B15" s="24" t="s">
        <v>307</v>
      </c>
      <c r="C15" s="24">
        <v>16800</v>
      </c>
      <c r="D15" s="24">
        <v>0</v>
      </c>
      <c r="E15" s="24">
        <v>0</v>
      </c>
      <c r="F15" s="24">
        <v>0</v>
      </c>
      <c r="G15" s="24"/>
    </row>
    <row r="16" spans="2:7" ht="12.75">
      <c r="B16" s="24" t="s">
        <v>308</v>
      </c>
      <c r="C16" s="24">
        <v>9532</v>
      </c>
      <c r="D16" s="24">
        <v>0</v>
      </c>
      <c r="E16" s="24">
        <v>0</v>
      </c>
      <c r="F16" s="24">
        <v>0</v>
      </c>
      <c r="G16" s="24"/>
    </row>
    <row r="17" spans="2:7" ht="12.75">
      <c r="B17" s="24" t="s">
        <v>309</v>
      </c>
      <c r="C17" s="24">
        <v>18100</v>
      </c>
      <c r="D17" s="24">
        <v>0</v>
      </c>
      <c r="E17" s="24">
        <v>0</v>
      </c>
      <c r="F17" s="24">
        <v>0</v>
      </c>
      <c r="G17" s="24"/>
    </row>
    <row r="18" spans="2:7" ht="12.75">
      <c r="B18" s="24" t="s">
        <v>324</v>
      </c>
      <c r="C18" s="24">
        <v>7389</v>
      </c>
      <c r="D18" s="24">
        <v>7000</v>
      </c>
      <c r="E18" s="24">
        <v>2000</v>
      </c>
      <c r="F18" s="24">
        <v>0</v>
      </c>
      <c r="G18" s="24"/>
    </row>
    <row r="19" spans="2:7" ht="12.75">
      <c r="B19" s="24" t="s">
        <v>494</v>
      </c>
      <c r="C19" s="24">
        <v>1300</v>
      </c>
      <c r="D19" s="24">
        <v>1500</v>
      </c>
      <c r="E19" s="24">
        <v>0</v>
      </c>
      <c r="F19" s="24">
        <v>0</v>
      </c>
      <c r="G19" s="24"/>
    </row>
    <row r="20" spans="2:7" ht="12.75">
      <c r="B20" s="24" t="s">
        <v>495</v>
      </c>
      <c r="C20" s="24">
        <v>82000</v>
      </c>
      <c r="D20" s="24"/>
      <c r="E20" s="24"/>
      <c r="F20" s="24"/>
      <c r="G20" s="24"/>
    </row>
    <row r="21" spans="2:7" ht="12.75">
      <c r="B21" s="24" t="s">
        <v>398</v>
      </c>
      <c r="C21" s="24">
        <v>0</v>
      </c>
      <c r="D21" s="24">
        <v>0</v>
      </c>
      <c r="E21" s="24">
        <v>15000</v>
      </c>
      <c r="F21" s="24">
        <v>0</v>
      </c>
      <c r="G21" s="24"/>
    </row>
    <row r="22" spans="2:7" ht="12.75">
      <c r="B22" s="24" t="s">
        <v>625</v>
      </c>
      <c r="C22" s="24">
        <v>450</v>
      </c>
      <c r="D22" s="24">
        <v>4050</v>
      </c>
      <c r="E22" s="24">
        <v>1600</v>
      </c>
      <c r="F22" s="24">
        <v>3830</v>
      </c>
      <c r="G22" s="24"/>
    </row>
    <row r="23" spans="2:7" ht="12.75">
      <c r="B23" s="24" t="s">
        <v>399</v>
      </c>
      <c r="C23" s="24"/>
      <c r="D23" s="24">
        <v>0</v>
      </c>
      <c r="E23" s="24">
        <f>5900*0.9</f>
        <v>5310</v>
      </c>
      <c r="F23" s="24">
        <v>0</v>
      </c>
      <c r="G23" s="24"/>
    </row>
    <row r="24" spans="2:7" ht="12.75">
      <c r="B24" s="24" t="s">
        <v>402</v>
      </c>
      <c r="C24" s="24">
        <v>0</v>
      </c>
      <c r="D24" s="24">
        <v>0</v>
      </c>
      <c r="E24" s="24">
        <f>16000*0.9</f>
        <v>14400</v>
      </c>
      <c r="F24" s="24">
        <v>0</v>
      </c>
      <c r="G24" s="24"/>
    </row>
    <row r="25" spans="2:7" ht="13.5" thickBot="1">
      <c r="B25" s="170" t="s">
        <v>656</v>
      </c>
      <c r="C25" s="170">
        <v>0</v>
      </c>
      <c r="D25" s="170">
        <v>97</v>
      </c>
      <c r="E25" s="170">
        <v>0</v>
      </c>
      <c r="F25" s="170">
        <v>0</v>
      </c>
      <c r="G25" s="170"/>
    </row>
    <row r="26" spans="2:7" ht="15.75" thickTop="1">
      <c r="B26" s="179" t="s">
        <v>10</v>
      </c>
      <c r="C26" s="179">
        <f>SUM(C5:C25)</f>
        <v>148353</v>
      </c>
      <c r="D26" s="179">
        <f>SUM(D5:D25)</f>
        <v>178054</v>
      </c>
      <c r="E26" s="179">
        <f>SUM(E5:E25)</f>
        <v>45783</v>
      </c>
      <c r="F26" s="179">
        <f>SUM(F5:F25)</f>
        <v>4173</v>
      </c>
      <c r="G26" s="180">
        <f>SUM(G5:G25)</f>
        <v>0</v>
      </c>
    </row>
    <row r="28" spans="2:6" ht="18">
      <c r="B28" s="196" t="s">
        <v>422</v>
      </c>
      <c r="C28" s="193"/>
      <c r="D28" s="193"/>
      <c r="E28" s="193"/>
      <c r="F28" s="193"/>
    </row>
    <row r="29" ht="12.75">
      <c r="B29" s="49"/>
    </row>
    <row r="30" spans="3:7" ht="12.75">
      <c r="C30" s="63" t="s">
        <v>189</v>
      </c>
      <c r="D30" s="197" t="s">
        <v>190</v>
      </c>
      <c r="E30" s="197"/>
      <c r="F30" s="197"/>
      <c r="G30" s="13" t="s">
        <v>377</v>
      </c>
    </row>
    <row r="31" spans="1:7" ht="13.5" thickBot="1">
      <c r="A31" s="56" t="s">
        <v>119</v>
      </c>
      <c r="B31" s="70" t="s">
        <v>12</v>
      </c>
      <c r="C31" s="58" t="s">
        <v>191</v>
      </c>
      <c r="D31" s="57">
        <v>2008</v>
      </c>
      <c r="E31" s="58" t="s">
        <v>192</v>
      </c>
      <c r="F31" s="58" t="s">
        <v>436</v>
      </c>
      <c r="G31" s="56"/>
    </row>
    <row r="32" spans="1:7" ht="13.5" thickTop="1">
      <c r="A32" s="13"/>
      <c r="B32" s="24" t="s">
        <v>290</v>
      </c>
      <c r="C32" s="24">
        <v>500</v>
      </c>
      <c r="D32" s="24">
        <v>0</v>
      </c>
      <c r="E32" s="24">
        <v>0</v>
      </c>
      <c r="F32" s="24">
        <v>0</v>
      </c>
      <c r="G32" s="24"/>
    </row>
    <row r="33" spans="1:7" ht="12.75">
      <c r="A33" s="13"/>
      <c r="B33" s="24" t="s">
        <v>324</v>
      </c>
      <c r="C33" s="24">
        <v>7389</v>
      </c>
      <c r="D33" s="24">
        <v>7000</v>
      </c>
      <c r="E33" s="24">
        <v>2000</v>
      </c>
      <c r="F33" s="24">
        <v>0</v>
      </c>
      <c r="G33" s="13"/>
    </row>
    <row r="34" spans="1:7" ht="12.75">
      <c r="A34" s="13"/>
      <c r="B34" s="24" t="s">
        <v>325</v>
      </c>
      <c r="C34" s="24">
        <v>370</v>
      </c>
      <c r="D34" s="24">
        <v>350</v>
      </c>
      <c r="E34" s="24">
        <v>100</v>
      </c>
      <c r="F34" s="24">
        <v>0</v>
      </c>
      <c r="G34" s="13"/>
    </row>
    <row r="35" spans="1:7" ht="12.75">
      <c r="A35" s="13"/>
      <c r="B35" s="24" t="s">
        <v>517</v>
      </c>
      <c r="C35" s="24">
        <v>100</v>
      </c>
      <c r="D35" s="24">
        <v>100</v>
      </c>
      <c r="E35" s="24">
        <v>0</v>
      </c>
      <c r="F35" s="24">
        <v>0</v>
      </c>
      <c r="G35" s="13"/>
    </row>
    <row r="36" spans="1:7" ht="12.75">
      <c r="A36" s="13"/>
      <c r="B36" s="24" t="s">
        <v>433</v>
      </c>
      <c r="C36" s="24">
        <v>16800</v>
      </c>
      <c r="D36" s="24">
        <v>0</v>
      </c>
      <c r="E36" s="24">
        <v>0</v>
      </c>
      <c r="F36" s="24">
        <v>0</v>
      </c>
      <c r="G36" s="13"/>
    </row>
    <row r="37" spans="1:7" ht="12.75">
      <c r="A37" s="13"/>
      <c r="B37" s="24" t="s">
        <v>401</v>
      </c>
      <c r="C37" s="24">
        <v>0</v>
      </c>
      <c r="D37" s="24">
        <v>1600</v>
      </c>
      <c r="E37" s="24">
        <v>0</v>
      </c>
      <c r="F37" s="24">
        <v>0</v>
      </c>
      <c r="G37" s="13"/>
    </row>
    <row r="38" spans="1:7" ht="12.75">
      <c r="A38" s="13"/>
      <c r="B38" s="24" t="s">
        <v>402</v>
      </c>
      <c r="C38" s="24">
        <v>0</v>
      </c>
      <c r="D38" s="24">
        <v>14400</v>
      </c>
      <c r="E38" s="24">
        <v>0</v>
      </c>
      <c r="F38" s="24">
        <v>0</v>
      </c>
      <c r="G38" s="13"/>
    </row>
    <row r="39" spans="1:7" ht="12.75">
      <c r="A39" s="13"/>
      <c r="B39" s="24" t="s">
        <v>393</v>
      </c>
      <c r="C39" s="24">
        <v>0</v>
      </c>
      <c r="D39" s="24">
        <v>0</v>
      </c>
      <c r="E39" s="24">
        <v>0</v>
      </c>
      <c r="F39" s="24">
        <v>0</v>
      </c>
      <c r="G39" s="13">
        <v>3000</v>
      </c>
    </row>
    <row r="40" spans="1:7" ht="12.75">
      <c r="A40" s="13"/>
      <c r="B40" s="24" t="s">
        <v>392</v>
      </c>
      <c r="C40" s="24"/>
      <c r="D40" s="24">
        <v>0</v>
      </c>
      <c r="E40" s="24">
        <v>0</v>
      </c>
      <c r="F40" s="24">
        <v>0</v>
      </c>
      <c r="G40" s="13">
        <v>400</v>
      </c>
    </row>
    <row r="41" spans="1:7" ht="12.75">
      <c r="A41" s="13"/>
      <c r="B41" s="24" t="s">
        <v>394</v>
      </c>
      <c r="C41" s="24"/>
      <c r="D41" s="24">
        <v>0</v>
      </c>
      <c r="E41" s="24">
        <v>0</v>
      </c>
      <c r="F41" s="24">
        <v>0</v>
      </c>
      <c r="G41" s="13">
        <v>2000</v>
      </c>
    </row>
    <row r="42" spans="1:7" ht="12.75">
      <c r="A42" s="13"/>
      <c r="B42" s="24" t="s">
        <v>400</v>
      </c>
      <c r="C42" s="24">
        <v>0</v>
      </c>
      <c r="D42" s="24">
        <v>0</v>
      </c>
      <c r="E42" s="24">
        <v>590</v>
      </c>
      <c r="F42" s="24">
        <v>0</v>
      </c>
      <c r="G42" s="13"/>
    </row>
    <row r="43" spans="1:7" ht="12.75">
      <c r="A43" s="13"/>
      <c r="B43" s="24" t="s">
        <v>399</v>
      </c>
      <c r="C43" s="24">
        <v>0</v>
      </c>
      <c r="D43" s="24">
        <v>0</v>
      </c>
      <c r="E43" s="24">
        <v>5310</v>
      </c>
      <c r="F43" s="24">
        <v>0</v>
      </c>
      <c r="G43" s="13"/>
    </row>
    <row r="44" spans="1:7" ht="12.75">
      <c r="A44" s="13"/>
      <c r="B44" s="24" t="s">
        <v>511</v>
      </c>
      <c r="C44" s="24">
        <v>420</v>
      </c>
      <c r="D44" s="24">
        <v>0</v>
      </c>
      <c r="E44" s="24">
        <v>0</v>
      </c>
      <c r="F44" s="24">
        <v>0</v>
      </c>
      <c r="G44" s="24"/>
    </row>
    <row r="45" spans="1:7" ht="12.75">
      <c r="A45" s="13"/>
      <c r="B45" s="24" t="s">
        <v>512</v>
      </c>
      <c r="C45" s="24">
        <v>20</v>
      </c>
      <c r="D45" s="24">
        <v>0</v>
      </c>
      <c r="E45" s="24">
        <v>0</v>
      </c>
      <c r="F45" s="24">
        <v>0</v>
      </c>
      <c r="G45" s="24"/>
    </row>
    <row r="46" spans="1:7" ht="12.75">
      <c r="A46" s="13"/>
      <c r="B46" s="24" t="s">
        <v>513</v>
      </c>
      <c r="C46" s="24">
        <v>140</v>
      </c>
      <c r="D46" s="24">
        <v>140</v>
      </c>
      <c r="E46" s="24">
        <v>0</v>
      </c>
      <c r="F46" s="24">
        <v>0</v>
      </c>
      <c r="G46" s="13"/>
    </row>
    <row r="47" spans="1:7" ht="12.75">
      <c r="A47" s="13"/>
      <c r="B47" s="24" t="s">
        <v>514</v>
      </c>
      <c r="C47" s="24">
        <v>70</v>
      </c>
      <c r="D47" s="24">
        <v>0</v>
      </c>
      <c r="E47" s="24">
        <v>0</v>
      </c>
      <c r="F47" s="24">
        <v>0</v>
      </c>
      <c r="G47" s="24"/>
    </row>
    <row r="48" spans="1:7" ht="12.75">
      <c r="A48" s="13"/>
      <c r="B48" s="24" t="s">
        <v>515</v>
      </c>
      <c r="C48" s="24">
        <v>30</v>
      </c>
      <c r="D48" s="24">
        <v>0</v>
      </c>
      <c r="E48" s="24">
        <v>0</v>
      </c>
      <c r="F48" s="24">
        <v>0</v>
      </c>
      <c r="G48" s="24"/>
    </row>
    <row r="49" spans="1:7" ht="12.75">
      <c r="A49" s="13"/>
      <c r="B49" s="24" t="s">
        <v>516</v>
      </c>
      <c r="C49" s="24">
        <v>120</v>
      </c>
      <c r="D49" s="24">
        <v>0</v>
      </c>
      <c r="E49" s="24">
        <v>0</v>
      </c>
      <c r="F49" s="24">
        <v>0</v>
      </c>
      <c r="G49" s="24"/>
    </row>
    <row r="50" spans="1:7" ht="12.75">
      <c r="A50" s="13"/>
      <c r="B50" s="24" t="s">
        <v>569</v>
      </c>
      <c r="C50" s="24">
        <v>330</v>
      </c>
      <c r="D50" s="24">
        <v>0</v>
      </c>
      <c r="E50" s="24">
        <v>0</v>
      </c>
      <c r="F50" s="24">
        <v>0</v>
      </c>
      <c r="G50" s="24"/>
    </row>
    <row r="51" spans="1:7" ht="12.75">
      <c r="A51" s="13"/>
      <c r="B51" s="13" t="s">
        <v>420</v>
      </c>
      <c r="C51" s="24">
        <v>350</v>
      </c>
      <c r="D51" s="24">
        <v>350</v>
      </c>
      <c r="E51" s="24">
        <v>350</v>
      </c>
      <c r="F51" s="24">
        <v>350</v>
      </c>
      <c r="G51" s="13"/>
    </row>
    <row r="52" spans="1:7" ht="12.75">
      <c r="A52" s="13"/>
      <c r="B52" s="13" t="s">
        <v>601</v>
      </c>
      <c r="C52" s="24">
        <v>0</v>
      </c>
      <c r="D52" s="24">
        <v>300</v>
      </c>
      <c r="E52" s="24">
        <v>0</v>
      </c>
      <c r="F52" s="24">
        <v>0</v>
      </c>
      <c r="G52" s="13"/>
    </row>
    <row r="53" spans="1:7" ht="12.75">
      <c r="A53" s="13"/>
      <c r="B53" s="13" t="s">
        <v>291</v>
      </c>
      <c r="C53" s="24">
        <v>1000</v>
      </c>
      <c r="D53" s="24">
        <v>0</v>
      </c>
      <c r="E53" s="24">
        <v>0</v>
      </c>
      <c r="F53" s="24">
        <v>0</v>
      </c>
      <c r="G53" s="24"/>
    </row>
    <row r="54" spans="1:7" ht="12.75">
      <c r="A54" s="13"/>
      <c r="B54" s="24" t="s">
        <v>296</v>
      </c>
      <c r="C54" s="24">
        <v>1000</v>
      </c>
      <c r="D54" s="24">
        <v>0</v>
      </c>
      <c r="E54" s="24">
        <v>0</v>
      </c>
      <c r="F54" s="24">
        <v>0</v>
      </c>
      <c r="G54" s="24"/>
    </row>
    <row r="55" spans="1:7" ht="12.75">
      <c r="A55" s="13"/>
      <c r="B55" s="24" t="s">
        <v>292</v>
      </c>
      <c r="C55" s="24">
        <v>0</v>
      </c>
      <c r="D55" s="24">
        <v>3400</v>
      </c>
      <c r="E55" s="24">
        <v>0</v>
      </c>
      <c r="F55" s="24">
        <v>0</v>
      </c>
      <c r="G55" s="24"/>
    </row>
    <row r="56" spans="1:7" ht="12.75">
      <c r="A56" s="13"/>
      <c r="B56" s="24" t="s">
        <v>293</v>
      </c>
      <c r="C56" s="24">
        <v>0</v>
      </c>
      <c r="D56" s="24">
        <v>2800</v>
      </c>
      <c r="E56" s="24">
        <v>0</v>
      </c>
      <c r="F56" s="24">
        <v>0</v>
      </c>
      <c r="G56" s="24"/>
    </row>
    <row r="57" spans="1:7" ht="12.75">
      <c r="A57" s="13"/>
      <c r="B57" s="24" t="s">
        <v>587</v>
      </c>
      <c r="C57" s="24">
        <v>0</v>
      </c>
      <c r="D57" s="24">
        <v>650</v>
      </c>
      <c r="E57" s="24">
        <v>0</v>
      </c>
      <c r="F57" s="24">
        <v>0</v>
      </c>
      <c r="G57" s="24"/>
    </row>
    <row r="58" spans="1:7" ht="12.75">
      <c r="A58" s="13"/>
      <c r="B58" s="24" t="s">
        <v>588</v>
      </c>
      <c r="C58" s="24">
        <v>0</v>
      </c>
      <c r="D58" s="24">
        <v>550</v>
      </c>
      <c r="E58" s="24">
        <v>0</v>
      </c>
      <c r="F58" s="24">
        <v>0</v>
      </c>
      <c r="G58" s="24"/>
    </row>
    <row r="59" spans="1:7" ht="12.75">
      <c r="A59" s="13"/>
      <c r="B59" s="24" t="s">
        <v>632</v>
      </c>
      <c r="C59" s="24">
        <v>0</v>
      </c>
      <c r="D59" s="24">
        <v>2000</v>
      </c>
      <c r="E59" s="24">
        <v>0</v>
      </c>
      <c r="F59" s="24">
        <v>0</v>
      </c>
      <c r="G59" s="24"/>
    </row>
    <row r="60" spans="1:7" ht="12.75">
      <c r="A60" s="13"/>
      <c r="B60" s="24" t="s">
        <v>294</v>
      </c>
      <c r="C60" s="24">
        <v>0</v>
      </c>
      <c r="D60" s="24">
        <v>100</v>
      </c>
      <c r="E60" s="24">
        <v>0</v>
      </c>
      <c r="F60" s="24">
        <v>0</v>
      </c>
      <c r="G60" s="24"/>
    </row>
    <row r="61" spans="1:7" ht="12.75">
      <c r="A61" s="13"/>
      <c r="B61" s="24" t="s">
        <v>570</v>
      </c>
      <c r="C61" s="24">
        <v>60</v>
      </c>
      <c r="D61" s="24">
        <v>0</v>
      </c>
      <c r="E61" s="24">
        <v>0</v>
      </c>
      <c r="F61" s="24">
        <v>0</v>
      </c>
      <c r="G61" s="24"/>
    </row>
    <row r="62" spans="1:7" ht="12.75">
      <c r="A62" s="13"/>
      <c r="B62" s="24" t="s">
        <v>571</v>
      </c>
      <c r="C62" s="24">
        <v>0</v>
      </c>
      <c r="D62" s="24">
        <v>0</v>
      </c>
      <c r="E62" s="24">
        <v>1200</v>
      </c>
      <c r="F62" s="24">
        <v>0</v>
      </c>
      <c r="G62" s="24"/>
    </row>
    <row r="63" spans="1:7" ht="12.75">
      <c r="A63" s="13"/>
      <c r="B63" s="24" t="s">
        <v>423</v>
      </c>
      <c r="C63" s="24">
        <v>500</v>
      </c>
      <c r="D63" s="24">
        <v>0</v>
      </c>
      <c r="E63" s="24">
        <v>0</v>
      </c>
      <c r="F63" s="24">
        <v>0</v>
      </c>
      <c r="G63" s="24"/>
    </row>
    <row r="64" spans="1:7" ht="12.75">
      <c r="A64" s="13"/>
      <c r="B64" s="24" t="s">
        <v>504</v>
      </c>
      <c r="C64" s="24">
        <v>800</v>
      </c>
      <c r="D64" s="24">
        <v>0</v>
      </c>
      <c r="E64" s="24">
        <v>0</v>
      </c>
      <c r="F64" s="24">
        <v>0</v>
      </c>
      <c r="G64" s="24"/>
    </row>
    <row r="65" spans="1:7" ht="12.75">
      <c r="A65" s="13"/>
      <c r="B65" s="24" t="s">
        <v>295</v>
      </c>
      <c r="C65" s="24">
        <v>200</v>
      </c>
      <c r="D65" s="24">
        <v>500</v>
      </c>
      <c r="E65" s="24">
        <v>0</v>
      </c>
      <c r="F65" s="24">
        <v>0</v>
      </c>
      <c r="G65" s="24"/>
    </row>
    <row r="66" spans="1:7" ht="12.75">
      <c r="A66" s="13"/>
      <c r="B66" s="24" t="s">
        <v>434</v>
      </c>
      <c r="C66" s="24">
        <v>0</v>
      </c>
      <c r="D66" s="24">
        <v>200</v>
      </c>
      <c r="E66" s="24">
        <v>200</v>
      </c>
      <c r="F66" s="24">
        <v>200</v>
      </c>
      <c r="G66" s="13"/>
    </row>
    <row r="67" spans="1:7" ht="12.75">
      <c r="A67" s="13"/>
      <c r="B67" s="24" t="s">
        <v>506</v>
      </c>
      <c r="C67" s="24">
        <v>40</v>
      </c>
      <c r="D67" s="24">
        <v>0</v>
      </c>
      <c r="E67" s="24">
        <v>0</v>
      </c>
      <c r="F67" s="24">
        <v>0</v>
      </c>
      <c r="G67" s="13"/>
    </row>
    <row r="68" spans="1:7" ht="12.75">
      <c r="A68" s="13"/>
      <c r="B68" s="24" t="s">
        <v>602</v>
      </c>
      <c r="C68" s="24">
        <v>0</v>
      </c>
      <c r="D68" s="24">
        <v>450</v>
      </c>
      <c r="E68" s="24">
        <v>0</v>
      </c>
      <c r="F68" s="24">
        <v>0</v>
      </c>
      <c r="G68" s="13"/>
    </row>
    <row r="69" spans="1:7" ht="12.75">
      <c r="A69" s="13"/>
      <c r="B69" s="24" t="s">
        <v>624</v>
      </c>
      <c r="C69" s="24">
        <v>0</v>
      </c>
      <c r="D69" s="24">
        <v>120</v>
      </c>
      <c r="E69" s="24">
        <v>0</v>
      </c>
      <c r="F69" s="24">
        <v>0</v>
      </c>
      <c r="G69" s="13"/>
    </row>
    <row r="70" spans="1:7" ht="12.75">
      <c r="A70" s="13"/>
      <c r="B70" s="24" t="s">
        <v>507</v>
      </c>
      <c r="C70" s="24">
        <v>350</v>
      </c>
      <c r="D70" s="24">
        <v>0</v>
      </c>
      <c r="E70" s="24">
        <v>0</v>
      </c>
      <c r="F70" s="24">
        <v>0</v>
      </c>
      <c r="G70" s="13"/>
    </row>
    <row r="71" spans="1:7" ht="12.75">
      <c r="A71" s="13"/>
      <c r="B71" s="24" t="s">
        <v>272</v>
      </c>
      <c r="C71" s="24">
        <v>40</v>
      </c>
      <c r="D71" s="24">
        <v>80</v>
      </c>
      <c r="E71" s="24">
        <v>80</v>
      </c>
      <c r="F71" s="24">
        <v>80</v>
      </c>
      <c r="G71" s="13"/>
    </row>
    <row r="72" spans="1:7" ht="12.75">
      <c r="A72" s="13"/>
      <c r="B72" s="24" t="s">
        <v>387</v>
      </c>
      <c r="C72" s="24">
        <v>130</v>
      </c>
      <c r="D72" s="24">
        <v>130</v>
      </c>
      <c r="E72" s="24">
        <v>150</v>
      </c>
      <c r="F72" s="24">
        <v>150</v>
      </c>
      <c r="G72" s="13"/>
    </row>
    <row r="73" spans="1:7" ht="12.75">
      <c r="A73" s="13"/>
      <c r="B73" s="24" t="s">
        <v>590</v>
      </c>
      <c r="C73" s="24">
        <v>2130</v>
      </c>
      <c r="D73" s="24">
        <v>4600</v>
      </c>
      <c r="E73" s="24">
        <v>0</v>
      </c>
      <c r="F73" s="24">
        <v>0</v>
      </c>
      <c r="G73" s="13"/>
    </row>
    <row r="74" spans="1:7" ht="12.75">
      <c r="A74" s="13"/>
      <c r="B74" s="24" t="s">
        <v>424</v>
      </c>
      <c r="C74" s="24">
        <v>200</v>
      </c>
      <c r="D74" s="24">
        <v>0</v>
      </c>
      <c r="E74" s="24">
        <v>0</v>
      </c>
      <c r="F74" s="24">
        <v>0</v>
      </c>
      <c r="G74" s="13"/>
    </row>
    <row r="75" spans="1:7" ht="12.75">
      <c r="A75" s="13"/>
      <c r="B75" s="24" t="s">
        <v>273</v>
      </c>
      <c r="C75" s="24">
        <v>150</v>
      </c>
      <c r="D75" s="24">
        <v>2000</v>
      </c>
      <c r="E75" s="24">
        <v>0</v>
      </c>
      <c r="F75" s="24">
        <v>0</v>
      </c>
      <c r="G75" s="24"/>
    </row>
    <row r="76" spans="1:7" ht="12.75">
      <c r="A76" s="13"/>
      <c r="B76" s="24" t="s">
        <v>276</v>
      </c>
      <c r="C76" s="13">
        <v>150</v>
      </c>
      <c r="D76" s="24">
        <v>150</v>
      </c>
      <c r="E76" s="24">
        <v>0</v>
      </c>
      <c r="F76" s="24">
        <v>0</v>
      </c>
      <c r="G76" s="13"/>
    </row>
    <row r="77" spans="1:7" ht="12.75">
      <c r="A77" s="13"/>
      <c r="B77" s="24" t="s">
        <v>277</v>
      </c>
      <c r="C77" s="13">
        <v>200</v>
      </c>
      <c r="D77" s="24">
        <v>1500</v>
      </c>
      <c r="E77" s="24">
        <v>0</v>
      </c>
      <c r="F77" s="24">
        <v>0</v>
      </c>
      <c r="G77" s="13"/>
    </row>
    <row r="78" spans="1:7" ht="12.75">
      <c r="A78" s="13"/>
      <c r="B78" s="24" t="s">
        <v>589</v>
      </c>
      <c r="C78" s="13">
        <v>0</v>
      </c>
      <c r="D78" s="24">
        <v>1000</v>
      </c>
      <c r="E78" s="24">
        <v>0</v>
      </c>
      <c r="F78" s="24">
        <v>0</v>
      </c>
      <c r="G78" s="13"/>
    </row>
    <row r="79" spans="1:7" ht="12.75">
      <c r="A79" s="13"/>
      <c r="B79" s="13" t="s">
        <v>278</v>
      </c>
      <c r="C79" s="24">
        <v>0</v>
      </c>
      <c r="D79" s="24">
        <v>0</v>
      </c>
      <c r="E79" s="13">
        <v>1200</v>
      </c>
      <c r="F79" s="13">
        <v>0</v>
      </c>
      <c r="G79" s="13"/>
    </row>
    <row r="80" spans="1:7" ht="12.75">
      <c r="A80" s="13"/>
      <c r="B80" s="13" t="s">
        <v>397</v>
      </c>
      <c r="C80" s="24">
        <v>0</v>
      </c>
      <c r="D80" s="24">
        <v>0</v>
      </c>
      <c r="E80" s="24">
        <v>0</v>
      </c>
      <c r="F80" s="24">
        <v>0</v>
      </c>
      <c r="G80" s="13">
        <v>2500</v>
      </c>
    </row>
    <row r="81" spans="1:7" ht="12.75">
      <c r="A81" s="13"/>
      <c r="B81" s="24" t="s">
        <v>370</v>
      </c>
      <c r="C81" s="24">
        <v>94</v>
      </c>
      <c r="D81" s="24">
        <v>0</v>
      </c>
      <c r="E81" s="24">
        <v>0</v>
      </c>
      <c r="F81" s="24">
        <v>0</v>
      </c>
      <c r="G81" s="13"/>
    </row>
    <row r="82" spans="1:7" ht="12.75">
      <c r="A82" s="13"/>
      <c r="B82" s="24" t="s">
        <v>361</v>
      </c>
      <c r="C82" s="24">
        <v>22356</v>
      </c>
      <c r="D82" s="24">
        <v>0</v>
      </c>
      <c r="E82" s="24">
        <v>0</v>
      </c>
      <c r="F82" s="24">
        <v>0</v>
      </c>
      <c r="G82" s="13"/>
    </row>
    <row r="83" spans="1:7" ht="12.75">
      <c r="A83" s="13"/>
      <c r="B83" s="24" t="s">
        <v>596</v>
      </c>
      <c r="C83" s="24">
        <v>0</v>
      </c>
      <c r="D83" s="24">
        <v>400</v>
      </c>
      <c r="E83" s="24">
        <v>0</v>
      </c>
      <c r="F83" s="24">
        <v>0</v>
      </c>
      <c r="G83" s="13"/>
    </row>
    <row r="84" spans="1:7" ht="12.75">
      <c r="A84" s="13"/>
      <c r="B84" s="24" t="s">
        <v>608</v>
      </c>
      <c r="C84" s="24">
        <v>0</v>
      </c>
      <c r="D84" s="24">
        <v>0</v>
      </c>
      <c r="E84" s="24">
        <v>0</v>
      </c>
      <c r="F84" s="24">
        <v>4000</v>
      </c>
      <c r="G84" s="13">
        <v>31000</v>
      </c>
    </row>
    <row r="85" spans="1:7" ht="12.75">
      <c r="A85" s="13"/>
      <c r="B85" s="24" t="s">
        <v>597</v>
      </c>
      <c r="C85" s="24">
        <v>0</v>
      </c>
      <c r="D85" s="24">
        <v>600</v>
      </c>
      <c r="E85" s="24">
        <v>0</v>
      </c>
      <c r="F85" s="24">
        <v>0</v>
      </c>
      <c r="G85" s="13"/>
    </row>
    <row r="86" spans="1:7" ht="12.75">
      <c r="A86" s="13"/>
      <c r="B86" s="24" t="s">
        <v>610</v>
      </c>
      <c r="C86" s="24">
        <v>0</v>
      </c>
      <c r="D86" s="24">
        <v>2000</v>
      </c>
      <c r="E86" s="24">
        <v>30800</v>
      </c>
      <c r="F86" s="24">
        <v>0</v>
      </c>
      <c r="G86" s="13"/>
    </row>
    <row r="87" spans="1:7" ht="12.75">
      <c r="A87" s="13"/>
      <c r="B87" s="24" t="s">
        <v>607</v>
      </c>
      <c r="C87" s="24">
        <v>350</v>
      </c>
      <c r="D87" s="24">
        <v>0</v>
      </c>
      <c r="E87" s="24">
        <v>0</v>
      </c>
      <c r="F87" s="24">
        <v>0</v>
      </c>
      <c r="G87" s="13"/>
    </row>
    <row r="88" spans="1:7" ht="12.75">
      <c r="A88" s="13"/>
      <c r="B88" s="24" t="s">
        <v>611</v>
      </c>
      <c r="C88" s="24">
        <v>2000</v>
      </c>
      <c r="D88" s="24">
        <v>22979</v>
      </c>
      <c r="E88" s="24">
        <v>680</v>
      </c>
      <c r="F88" s="24">
        <v>0</v>
      </c>
      <c r="G88" s="13"/>
    </row>
    <row r="89" spans="1:7" ht="12.75">
      <c r="A89" s="13"/>
      <c r="B89" s="24" t="s">
        <v>274</v>
      </c>
      <c r="C89" s="24">
        <v>10016</v>
      </c>
      <c r="D89" s="24">
        <v>5100</v>
      </c>
      <c r="E89" s="24">
        <v>0</v>
      </c>
      <c r="F89" s="24">
        <v>0</v>
      </c>
      <c r="G89" s="13"/>
    </row>
    <row r="90" spans="1:7" ht="12.75">
      <c r="A90" s="13"/>
      <c r="B90" s="24" t="s">
        <v>431</v>
      </c>
      <c r="C90" s="24">
        <v>200</v>
      </c>
      <c r="D90" s="24">
        <v>0</v>
      </c>
      <c r="E90" s="24">
        <v>0</v>
      </c>
      <c r="F90" s="24">
        <v>0</v>
      </c>
      <c r="G90" s="13"/>
    </row>
    <row r="91" spans="1:7" ht="12.75">
      <c r="A91" s="13"/>
      <c r="B91" s="24" t="s">
        <v>412</v>
      </c>
      <c r="C91" s="24">
        <f>1100+12000</f>
        <v>13100</v>
      </c>
      <c r="D91" s="24">
        <v>0</v>
      </c>
      <c r="E91" s="24">
        <v>0</v>
      </c>
      <c r="F91" s="24">
        <v>0</v>
      </c>
      <c r="G91" s="13"/>
    </row>
    <row r="92" spans="1:7" ht="12.75">
      <c r="A92" s="13"/>
      <c r="B92" s="24" t="s">
        <v>312</v>
      </c>
      <c r="C92" s="24">
        <v>18100</v>
      </c>
      <c r="D92" s="24">
        <v>0</v>
      </c>
      <c r="E92" s="24">
        <v>0</v>
      </c>
      <c r="F92" s="24">
        <v>0</v>
      </c>
      <c r="G92" s="13"/>
    </row>
    <row r="93" spans="1:7" ht="12.75">
      <c r="A93" s="13"/>
      <c r="B93" s="13" t="s">
        <v>435</v>
      </c>
      <c r="C93" s="24">
        <v>500</v>
      </c>
      <c r="D93" s="24">
        <v>500</v>
      </c>
      <c r="E93" s="24">
        <v>0</v>
      </c>
      <c r="F93" s="24">
        <v>0</v>
      </c>
      <c r="G93" s="13"/>
    </row>
    <row r="94" spans="1:7" ht="12.75">
      <c r="A94" s="13"/>
      <c r="B94" s="24" t="s">
        <v>371</v>
      </c>
      <c r="C94" s="24">
        <v>150</v>
      </c>
      <c r="D94" s="24">
        <v>200</v>
      </c>
      <c r="E94" s="24">
        <v>0</v>
      </c>
      <c r="F94" s="24">
        <v>0</v>
      </c>
      <c r="G94" s="13"/>
    </row>
    <row r="95" spans="1:7" ht="12.75">
      <c r="A95" s="13"/>
      <c r="B95" s="24" t="s">
        <v>496</v>
      </c>
      <c r="C95" s="24">
        <v>150</v>
      </c>
      <c r="D95" s="24">
        <v>0</v>
      </c>
      <c r="E95" s="24">
        <v>0</v>
      </c>
      <c r="F95" s="24">
        <v>0</v>
      </c>
      <c r="G95" s="13"/>
    </row>
    <row r="96" spans="1:7" ht="12.75">
      <c r="A96" s="13"/>
      <c r="B96" s="24" t="s">
        <v>598</v>
      </c>
      <c r="C96" s="24">
        <v>0</v>
      </c>
      <c r="D96" s="24">
        <v>650</v>
      </c>
      <c r="E96" s="24">
        <v>0</v>
      </c>
      <c r="F96" s="24">
        <v>0</v>
      </c>
      <c r="G96" s="13"/>
    </row>
    <row r="97" spans="1:7" ht="12.75">
      <c r="A97" s="13"/>
      <c r="B97" s="24" t="s">
        <v>568</v>
      </c>
      <c r="C97" s="24">
        <v>0</v>
      </c>
      <c r="D97" s="24">
        <v>1000</v>
      </c>
      <c r="E97" s="24">
        <v>0</v>
      </c>
      <c r="F97" s="24">
        <v>0</v>
      </c>
      <c r="G97" s="13"/>
    </row>
    <row r="98" spans="1:7" ht="12.75">
      <c r="A98" s="13"/>
      <c r="B98" s="24" t="s">
        <v>310</v>
      </c>
      <c r="C98" s="24">
        <v>9532</v>
      </c>
      <c r="D98" s="24">
        <v>0</v>
      </c>
      <c r="E98" s="24">
        <v>0</v>
      </c>
      <c r="F98" s="24">
        <v>0</v>
      </c>
      <c r="G98" s="13"/>
    </row>
    <row r="99" spans="1:7" ht="12.75">
      <c r="A99" s="13"/>
      <c r="B99" s="24" t="s">
        <v>311</v>
      </c>
      <c r="C99" s="24">
        <v>477</v>
      </c>
      <c r="D99" s="24">
        <v>0</v>
      </c>
      <c r="E99" s="24">
        <v>0</v>
      </c>
      <c r="F99" s="24">
        <v>0</v>
      </c>
      <c r="G99" s="13"/>
    </row>
    <row r="100" spans="1:7" ht="12.75">
      <c r="A100" s="13"/>
      <c r="B100" s="24" t="s">
        <v>509</v>
      </c>
      <c r="C100" s="24">
        <v>372</v>
      </c>
      <c r="D100" s="24">
        <v>0</v>
      </c>
      <c r="E100" s="24">
        <v>0</v>
      </c>
      <c r="F100" s="24">
        <v>0</v>
      </c>
      <c r="G100" s="13"/>
    </row>
    <row r="101" spans="1:7" ht="12.75">
      <c r="A101" s="13"/>
      <c r="B101" s="24" t="s">
        <v>510</v>
      </c>
      <c r="C101" s="24">
        <v>906</v>
      </c>
      <c r="D101" s="24">
        <v>0</v>
      </c>
      <c r="E101" s="24">
        <v>0</v>
      </c>
      <c r="F101" s="24">
        <v>0</v>
      </c>
      <c r="G101" s="13"/>
    </row>
    <row r="102" spans="1:7" ht="12.75">
      <c r="A102" s="13"/>
      <c r="B102" s="24" t="s">
        <v>505</v>
      </c>
      <c r="C102" s="24">
        <v>340</v>
      </c>
      <c r="D102" s="24">
        <v>0</v>
      </c>
      <c r="E102" s="24">
        <v>0</v>
      </c>
      <c r="F102" s="24">
        <v>0</v>
      </c>
      <c r="G102" s="13"/>
    </row>
    <row r="103" spans="1:7" ht="12.75">
      <c r="A103" s="13"/>
      <c r="B103" s="24" t="s">
        <v>391</v>
      </c>
      <c r="C103" s="24">
        <v>167</v>
      </c>
      <c r="D103" s="24">
        <v>0</v>
      </c>
      <c r="E103" s="24">
        <v>0</v>
      </c>
      <c r="F103" s="24">
        <v>0</v>
      </c>
      <c r="G103" s="13"/>
    </row>
    <row r="104" spans="1:7" ht="12.75">
      <c r="A104" s="13"/>
      <c r="B104" s="24" t="s">
        <v>554</v>
      </c>
      <c r="C104" s="24">
        <v>0</v>
      </c>
      <c r="D104" s="24">
        <v>305</v>
      </c>
      <c r="E104" s="24">
        <v>200</v>
      </c>
      <c r="F104" s="24">
        <v>200</v>
      </c>
      <c r="G104" s="13"/>
    </row>
    <row r="105" spans="1:7" ht="12.75">
      <c r="A105" s="13"/>
      <c r="B105" s="24" t="s">
        <v>398</v>
      </c>
      <c r="C105" s="24">
        <v>0</v>
      </c>
      <c r="D105" s="24">
        <v>15000</v>
      </c>
      <c r="E105" s="24">
        <v>0</v>
      </c>
      <c r="F105" s="24">
        <v>0</v>
      </c>
      <c r="G105" s="13"/>
    </row>
    <row r="106" spans="1:7" ht="12.75">
      <c r="A106" s="13"/>
      <c r="B106" s="24" t="s">
        <v>508</v>
      </c>
      <c r="C106" s="24">
        <v>600</v>
      </c>
      <c r="D106" s="24">
        <v>0</v>
      </c>
      <c r="E106" s="24">
        <v>0</v>
      </c>
      <c r="F106" s="24">
        <v>0</v>
      </c>
      <c r="G106" s="13"/>
    </row>
    <row r="107" spans="1:7" ht="12.75">
      <c r="A107" s="13"/>
      <c r="B107" s="13" t="s">
        <v>270</v>
      </c>
      <c r="C107" s="24">
        <v>160</v>
      </c>
      <c r="D107" s="24">
        <v>160</v>
      </c>
      <c r="E107" s="24">
        <v>0</v>
      </c>
      <c r="F107" s="24">
        <v>0</v>
      </c>
      <c r="G107" s="13"/>
    </row>
    <row r="108" spans="1:7" ht="12.75">
      <c r="A108" s="13"/>
      <c r="B108" s="13" t="s">
        <v>497</v>
      </c>
      <c r="C108" s="24">
        <v>1300</v>
      </c>
      <c r="D108" s="24">
        <v>1500</v>
      </c>
      <c r="E108" s="24">
        <v>0</v>
      </c>
      <c r="F108" s="24">
        <v>0</v>
      </c>
      <c r="G108" s="13"/>
    </row>
    <row r="109" spans="1:7" ht="12.75">
      <c r="A109" s="13"/>
      <c r="B109" s="13" t="s">
        <v>498</v>
      </c>
      <c r="C109" s="24">
        <v>65</v>
      </c>
      <c r="D109" s="24">
        <v>75</v>
      </c>
      <c r="E109" s="24">
        <v>0</v>
      </c>
      <c r="F109" s="24">
        <v>0</v>
      </c>
      <c r="G109" s="13"/>
    </row>
    <row r="110" spans="1:7" ht="12.75">
      <c r="A110" s="13"/>
      <c r="B110" s="13" t="s">
        <v>499</v>
      </c>
      <c r="C110" s="24">
        <v>700</v>
      </c>
      <c r="D110" s="24">
        <v>0</v>
      </c>
      <c r="E110" s="24">
        <v>0</v>
      </c>
      <c r="F110" s="24">
        <v>0</v>
      </c>
      <c r="G110" s="13"/>
    </row>
    <row r="111" spans="1:7" ht="12.75">
      <c r="A111" s="13"/>
      <c r="B111" s="13" t="s">
        <v>500</v>
      </c>
      <c r="C111" s="24">
        <v>1000</v>
      </c>
      <c r="D111" s="24">
        <v>0</v>
      </c>
      <c r="E111" s="24">
        <v>0</v>
      </c>
      <c r="F111" s="24">
        <v>0</v>
      </c>
      <c r="G111" s="13"/>
    </row>
    <row r="112" spans="1:7" ht="12.75">
      <c r="A112" s="13"/>
      <c r="B112" s="13" t="s">
        <v>559</v>
      </c>
      <c r="C112" s="24">
        <v>0</v>
      </c>
      <c r="D112" s="24">
        <v>203</v>
      </c>
      <c r="E112" s="24">
        <v>88</v>
      </c>
      <c r="F112" s="24">
        <v>0</v>
      </c>
      <c r="G112" s="13"/>
    </row>
    <row r="113" spans="1:7" ht="12.75">
      <c r="A113" s="13"/>
      <c r="B113" s="13" t="s">
        <v>501</v>
      </c>
      <c r="C113" s="24">
        <v>350</v>
      </c>
      <c r="D113" s="24">
        <v>0</v>
      </c>
      <c r="E113" s="24">
        <v>0</v>
      </c>
      <c r="F113" s="24">
        <v>0</v>
      </c>
      <c r="G113" s="13"/>
    </row>
    <row r="114" spans="1:7" ht="12.75">
      <c r="A114" s="13"/>
      <c r="B114" s="13" t="s">
        <v>502</v>
      </c>
      <c r="C114" s="24">
        <v>60</v>
      </c>
      <c r="D114" s="24">
        <v>0</v>
      </c>
      <c r="E114" s="24">
        <v>50</v>
      </c>
      <c r="F114" s="24">
        <v>0</v>
      </c>
      <c r="G114" s="13"/>
    </row>
    <row r="115" spans="1:7" ht="12.75">
      <c r="A115" s="13"/>
      <c r="B115" s="13" t="s">
        <v>503</v>
      </c>
      <c r="C115" s="24">
        <v>109</v>
      </c>
      <c r="D115" s="24">
        <v>0</v>
      </c>
      <c r="E115" s="24">
        <v>450</v>
      </c>
      <c r="F115" s="24">
        <v>0</v>
      </c>
      <c r="G115" s="13"/>
    </row>
    <row r="116" spans="1:7" ht="12.75">
      <c r="A116" s="13"/>
      <c r="B116" s="13" t="s">
        <v>269</v>
      </c>
      <c r="C116" s="24">
        <v>2500</v>
      </c>
      <c r="D116" s="24">
        <v>3000</v>
      </c>
      <c r="E116" s="24">
        <v>3000</v>
      </c>
      <c r="F116" s="24">
        <v>3000</v>
      </c>
      <c r="G116" s="13"/>
    </row>
    <row r="117" spans="1:7" ht="12.75">
      <c r="A117" s="13"/>
      <c r="B117" s="13" t="s">
        <v>362</v>
      </c>
      <c r="C117" s="24">
        <v>3600</v>
      </c>
      <c r="D117" s="24">
        <v>3690</v>
      </c>
      <c r="E117" s="24">
        <v>3782</v>
      </c>
      <c r="F117" s="24">
        <v>3800</v>
      </c>
      <c r="G117" s="13"/>
    </row>
    <row r="118" spans="1:7" ht="12.75">
      <c r="A118" s="13"/>
      <c r="B118" s="24" t="s">
        <v>297</v>
      </c>
      <c r="C118" s="24">
        <v>0</v>
      </c>
      <c r="D118" s="24">
        <v>600</v>
      </c>
      <c r="E118" s="24">
        <v>0</v>
      </c>
      <c r="F118" s="24">
        <v>0</v>
      </c>
      <c r="G118" s="24"/>
    </row>
    <row r="119" spans="1:7" ht="12.75">
      <c r="A119" s="13"/>
      <c r="B119" s="24" t="s">
        <v>558</v>
      </c>
      <c r="C119" s="24">
        <v>0</v>
      </c>
      <c r="D119" s="24">
        <v>300</v>
      </c>
      <c r="E119" s="24">
        <v>0</v>
      </c>
      <c r="F119" s="24">
        <v>0</v>
      </c>
      <c r="G119" s="24"/>
    </row>
    <row r="120" spans="1:7" ht="12.75">
      <c r="A120" s="46"/>
      <c r="B120" s="24" t="s">
        <v>583</v>
      </c>
      <c r="C120" s="24">
        <v>100</v>
      </c>
      <c r="D120" s="24">
        <v>1100</v>
      </c>
      <c r="E120" s="24">
        <v>0</v>
      </c>
      <c r="F120" s="24">
        <v>0</v>
      </c>
      <c r="G120" s="24"/>
    </row>
    <row r="121" spans="1:7" ht="12.75">
      <c r="A121" s="46"/>
      <c r="B121" s="24" t="s">
        <v>593</v>
      </c>
      <c r="C121" s="24">
        <v>0</v>
      </c>
      <c r="D121" s="24">
        <v>1000</v>
      </c>
      <c r="E121" s="24">
        <v>0</v>
      </c>
      <c r="F121" s="24">
        <v>0</v>
      </c>
      <c r="G121" s="24"/>
    </row>
    <row r="122" spans="1:7" ht="12.75">
      <c r="A122" s="46"/>
      <c r="B122" s="24" t="s">
        <v>594</v>
      </c>
      <c r="C122" s="24">
        <v>0</v>
      </c>
      <c r="D122" s="24">
        <v>0</v>
      </c>
      <c r="E122" s="24">
        <v>1400</v>
      </c>
      <c r="F122" s="24">
        <v>0</v>
      </c>
      <c r="G122" s="24"/>
    </row>
    <row r="123" spans="1:7" ht="12.75">
      <c r="A123" s="46"/>
      <c r="B123" s="71" t="s">
        <v>662</v>
      </c>
      <c r="C123" s="71">
        <v>0</v>
      </c>
      <c r="D123" s="71">
        <v>1500</v>
      </c>
      <c r="E123" s="71">
        <v>0</v>
      </c>
      <c r="F123" s="71">
        <v>0</v>
      </c>
      <c r="G123" s="71"/>
    </row>
    <row r="124" spans="1:7" ht="12.75">
      <c r="A124" s="46"/>
      <c r="B124" s="71" t="s">
        <v>663</v>
      </c>
      <c r="C124" s="71">
        <v>0</v>
      </c>
      <c r="D124" s="71">
        <v>389</v>
      </c>
      <c r="E124" s="71">
        <v>0</v>
      </c>
      <c r="F124" s="71">
        <v>0</v>
      </c>
      <c r="G124" s="71"/>
    </row>
    <row r="125" spans="1:7" ht="13.5" thickBot="1">
      <c r="A125" s="46"/>
      <c r="B125" s="181" t="s">
        <v>664</v>
      </c>
      <c r="C125" s="181">
        <v>0</v>
      </c>
      <c r="D125" s="181">
        <v>230</v>
      </c>
      <c r="E125" s="181">
        <v>0</v>
      </c>
      <c r="F125" s="181">
        <v>0</v>
      </c>
      <c r="G125" s="181"/>
    </row>
    <row r="126" spans="2:7" ht="15.75" thickTop="1">
      <c r="B126" s="179" t="s">
        <v>275</v>
      </c>
      <c r="C126" s="179">
        <f>SUM(C32:C125)</f>
        <v>122943</v>
      </c>
      <c r="D126" s="179">
        <f>SUM(D32:D125)</f>
        <v>106951</v>
      </c>
      <c r="E126" s="179">
        <f>SUM(E32:E125)</f>
        <v>51630</v>
      </c>
      <c r="F126" s="179">
        <f>SUM(F32:F125)</f>
        <v>11780</v>
      </c>
      <c r="G126" s="179">
        <f>SUM(G32:G125)</f>
        <v>38900</v>
      </c>
    </row>
    <row r="127" spans="1:6" ht="12.75">
      <c r="A127" s="44" t="s">
        <v>626</v>
      </c>
      <c r="B127" s="30" t="s">
        <v>627</v>
      </c>
      <c r="C127" s="64"/>
      <c r="D127" s="46"/>
      <c r="E127" s="65"/>
      <c r="F127" s="65"/>
    </row>
    <row r="128" spans="2:6" ht="12.75">
      <c r="B128" s="45"/>
      <c r="C128" s="64"/>
      <c r="D128" s="46"/>
      <c r="E128" s="65"/>
      <c r="F128" s="65"/>
    </row>
    <row r="129" spans="2:6" ht="12.75">
      <c r="B129" s="3" t="s">
        <v>356</v>
      </c>
      <c r="C129" s="44">
        <f>C131+C157</f>
        <v>9120</v>
      </c>
      <c r="D129" s="44">
        <f>D131+D157</f>
        <v>15019</v>
      </c>
      <c r="E129" s="44">
        <f>E131+E157</f>
        <v>13116</v>
      </c>
      <c r="F129" s="44">
        <f>F131+F157</f>
        <v>15922</v>
      </c>
    </row>
    <row r="130" spans="2:6" ht="12.75">
      <c r="B130" s="43"/>
      <c r="C130"/>
      <c r="D130"/>
      <c r="E130"/>
      <c r="F130"/>
    </row>
    <row r="131" spans="2:6" ht="12.75">
      <c r="B131" s="41" t="s">
        <v>194</v>
      </c>
      <c r="C131" s="44">
        <v>840</v>
      </c>
      <c r="D131" s="44">
        <f>D132</f>
        <v>4050</v>
      </c>
      <c r="E131" s="44">
        <f>E132</f>
        <v>1600</v>
      </c>
      <c r="F131" s="44">
        <f>F132</f>
        <v>3830</v>
      </c>
    </row>
    <row r="132" spans="2:6" ht="12.75">
      <c r="B132" s="7" t="s">
        <v>195</v>
      </c>
      <c r="C132" s="15">
        <v>840</v>
      </c>
      <c r="D132" s="15">
        <v>4050</v>
      </c>
      <c r="E132" s="15">
        <v>1600</v>
      </c>
      <c r="F132" s="15">
        <v>3830</v>
      </c>
    </row>
    <row r="133" spans="2:6" ht="12.75">
      <c r="B133" s="41" t="s">
        <v>196</v>
      </c>
      <c r="C133" s="44">
        <v>7066</v>
      </c>
      <c r="D133" s="44"/>
      <c r="E133" s="44"/>
      <c r="F133" s="44"/>
    </row>
    <row r="134" spans="2:6" ht="12.75">
      <c r="B134" s="7" t="s">
        <v>197</v>
      </c>
      <c r="C134" s="15">
        <v>1051</v>
      </c>
      <c r="D134" s="15"/>
      <c r="E134" s="15"/>
      <c r="F134" s="15"/>
    </row>
    <row r="135" spans="2:6" ht="12.75">
      <c r="B135" s="7" t="s">
        <v>198</v>
      </c>
      <c r="C135" s="15">
        <v>2420</v>
      </c>
      <c r="D135" s="15"/>
      <c r="E135" s="15"/>
      <c r="F135" s="15"/>
    </row>
    <row r="136" spans="2:6" ht="12.75">
      <c r="B136" s="7" t="s">
        <v>199</v>
      </c>
      <c r="C136" s="15">
        <v>3595</v>
      </c>
      <c r="D136" s="15"/>
      <c r="E136" s="15"/>
      <c r="F136" s="15"/>
    </row>
    <row r="137" spans="2:6" ht="12.75">
      <c r="B137" s="41" t="s">
        <v>200</v>
      </c>
      <c r="C137" s="44"/>
      <c r="D137" s="44"/>
      <c r="E137" s="44"/>
      <c r="F137" s="44"/>
    </row>
    <row r="138" spans="2:6" ht="12.75">
      <c r="B138" s="7" t="s">
        <v>204</v>
      </c>
      <c r="C138" s="15"/>
      <c r="D138" s="15"/>
      <c r="E138" s="15"/>
      <c r="F138" s="15"/>
    </row>
    <row r="139" spans="2:6" ht="12.75">
      <c r="B139" s="7" t="s">
        <v>205</v>
      </c>
      <c r="C139" s="15"/>
      <c r="D139" s="15"/>
      <c r="E139" s="15"/>
      <c r="F139" s="15"/>
    </row>
    <row r="140" spans="2:6" ht="12.75">
      <c r="B140" s="7" t="s">
        <v>203</v>
      </c>
      <c r="C140" s="15"/>
      <c r="D140" s="15"/>
      <c r="E140" s="15"/>
      <c r="F140" s="15"/>
    </row>
    <row r="141" spans="2:6" ht="12.75">
      <c r="B141" s="7" t="s">
        <v>201</v>
      </c>
      <c r="C141" s="15"/>
      <c r="D141" s="15"/>
      <c r="E141" s="15"/>
      <c r="F141" s="15"/>
    </row>
    <row r="142" spans="2:6" ht="12.75">
      <c r="B142" s="7" t="s">
        <v>202</v>
      </c>
      <c r="C142" s="15"/>
      <c r="D142" s="15"/>
      <c r="E142" s="15"/>
      <c r="F142" s="15"/>
    </row>
    <row r="143" spans="2:6" ht="12.75">
      <c r="B143" s="7" t="s">
        <v>279</v>
      </c>
      <c r="C143" s="15"/>
      <c r="D143" s="15"/>
      <c r="E143" s="15"/>
      <c r="F143" s="15"/>
    </row>
    <row r="144" spans="2:6" ht="12.75">
      <c r="B144" s="7" t="s">
        <v>280</v>
      </c>
      <c r="C144" s="15"/>
      <c r="D144" s="15"/>
      <c r="E144" s="15"/>
      <c r="F144" s="15"/>
    </row>
    <row r="145" spans="2:6" ht="12.75">
      <c r="B145" s="7" t="s">
        <v>281</v>
      </c>
      <c r="C145" s="15"/>
      <c r="D145" s="15"/>
      <c r="E145" s="15"/>
      <c r="F145" s="15"/>
    </row>
    <row r="146" spans="2:6" ht="12.75">
      <c r="B146" s="7" t="s">
        <v>282</v>
      </c>
      <c r="C146" s="15"/>
      <c r="D146" s="15"/>
      <c r="E146" s="15"/>
      <c r="F146" s="15"/>
    </row>
    <row r="147" spans="2:6" ht="12.75">
      <c r="B147" s="7" t="s">
        <v>283</v>
      </c>
      <c r="C147" s="15"/>
      <c r="D147" s="15"/>
      <c r="E147" s="15"/>
      <c r="F147" s="15"/>
    </row>
    <row r="148" spans="2:6" ht="12.75">
      <c r="B148" s="7" t="s">
        <v>284</v>
      </c>
      <c r="C148" s="15"/>
      <c r="D148" s="15"/>
      <c r="E148" s="15"/>
      <c r="F148" s="15"/>
    </row>
    <row r="149" spans="2:6" ht="12.75">
      <c r="B149" s="7" t="s">
        <v>285</v>
      </c>
      <c r="C149" s="15"/>
      <c r="D149" s="15"/>
      <c r="E149" s="15"/>
      <c r="F149" s="15"/>
    </row>
    <row r="150" spans="2:6" ht="12.75">
      <c r="B150" s="7" t="s">
        <v>286</v>
      </c>
      <c r="C150" s="15"/>
      <c r="D150" s="15"/>
      <c r="E150" s="15"/>
      <c r="F150" s="15"/>
    </row>
    <row r="151" spans="2:6" ht="12.75">
      <c r="B151" s="7" t="s">
        <v>287</v>
      </c>
      <c r="C151" s="15"/>
      <c r="D151" s="15"/>
      <c r="E151" s="15"/>
      <c r="F151" s="15"/>
    </row>
    <row r="152" spans="2:6" ht="12.75">
      <c r="B152" s="7" t="s">
        <v>288</v>
      </c>
      <c r="C152" s="15"/>
      <c r="D152" s="15"/>
      <c r="E152" s="15"/>
      <c r="F152" s="15"/>
    </row>
    <row r="153" spans="2:6" ht="12.75">
      <c r="B153" s="7" t="s">
        <v>211</v>
      </c>
      <c r="C153" s="15"/>
      <c r="D153" s="15"/>
      <c r="E153" s="15"/>
      <c r="F153" s="15"/>
    </row>
    <row r="154" spans="2:6" ht="12.75">
      <c r="B154" s="7" t="s">
        <v>212</v>
      </c>
      <c r="C154" s="15"/>
      <c r="D154" s="15"/>
      <c r="E154" s="15"/>
      <c r="F154" s="15"/>
    </row>
    <row r="155" spans="2:6" ht="12.75">
      <c r="B155" s="7" t="s">
        <v>213</v>
      </c>
      <c r="C155" s="15"/>
      <c r="D155" s="15"/>
      <c r="E155" s="15"/>
      <c r="F155" s="15"/>
    </row>
    <row r="156" spans="2:6" ht="12.75">
      <c r="B156" s="7" t="s">
        <v>214</v>
      </c>
      <c r="C156" s="15"/>
      <c r="D156" s="15"/>
      <c r="E156" s="15"/>
      <c r="F156" s="15"/>
    </row>
    <row r="157" spans="2:6" ht="12.75">
      <c r="B157" s="50" t="s">
        <v>289</v>
      </c>
      <c r="C157" s="50">
        <v>8280</v>
      </c>
      <c r="D157" s="50">
        <v>10969</v>
      </c>
      <c r="E157" s="50">
        <v>11516</v>
      </c>
      <c r="F157" s="50">
        <v>12092</v>
      </c>
    </row>
  </sheetData>
  <mergeCells count="4">
    <mergeCell ref="D3:F3"/>
    <mergeCell ref="B1:F1"/>
    <mergeCell ref="B28:F28"/>
    <mergeCell ref="D30:F30"/>
  </mergeCells>
  <printOptions/>
  <pageMargins left="0.75" right="0.27" top="1" bottom="1" header="0.4921259845" footer="0.4921259845"/>
  <pageSetup horizontalDpi="600" verticalDpi="600"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26">
      <selection activeCell="E26" sqref="E26"/>
    </sheetView>
  </sheetViews>
  <sheetFormatPr defaultColWidth="9.00390625" defaultRowHeight="12.75"/>
  <cols>
    <col min="1" max="1" width="51.625" style="1" customWidth="1"/>
    <col min="2" max="2" width="8.75390625" style="1" customWidth="1"/>
    <col min="3" max="5" width="8.75390625" style="39" customWidth="1"/>
    <col min="6" max="16384" width="9.125" style="1" customWidth="1"/>
  </cols>
  <sheetData>
    <row r="1" spans="1:5" ht="18">
      <c r="A1" s="196" t="s">
        <v>409</v>
      </c>
      <c r="B1" s="193"/>
      <c r="C1" s="193"/>
      <c r="D1" s="193"/>
      <c r="E1" s="193"/>
    </row>
    <row r="3" spans="2:5" ht="12.75">
      <c r="B3" s="8" t="s">
        <v>189</v>
      </c>
      <c r="C3" s="195" t="s">
        <v>190</v>
      </c>
      <c r="D3" s="195"/>
      <c r="E3" s="195"/>
    </row>
    <row r="4" spans="1:5" ht="13.5" thickBot="1">
      <c r="A4" s="70" t="s">
        <v>12</v>
      </c>
      <c r="B4" s="58" t="s">
        <v>191</v>
      </c>
      <c r="C4" s="57">
        <v>2008</v>
      </c>
      <c r="D4" s="58" t="s">
        <v>192</v>
      </c>
      <c r="E4" s="58" t="s">
        <v>436</v>
      </c>
    </row>
    <row r="5" spans="1:5" ht="13.5" thickTop="1">
      <c r="A5" s="29" t="s">
        <v>122</v>
      </c>
      <c r="B5" s="29">
        <v>947</v>
      </c>
      <c r="C5" s="29">
        <v>0</v>
      </c>
      <c r="D5" s="29">
        <v>0</v>
      </c>
      <c r="E5" s="29">
        <v>0</v>
      </c>
    </row>
    <row r="6" spans="1:5" ht="12.75">
      <c r="A6" s="29" t="s">
        <v>636</v>
      </c>
      <c r="B6" s="29">
        <v>0</v>
      </c>
      <c r="C6" s="29">
        <v>0</v>
      </c>
      <c r="D6" s="29">
        <v>0</v>
      </c>
      <c r="E6" s="29">
        <v>8101</v>
      </c>
    </row>
    <row r="7" spans="1:5" ht="12.75">
      <c r="A7" s="13" t="s">
        <v>395</v>
      </c>
      <c r="B7" s="13">
        <v>5899</v>
      </c>
      <c r="C7" s="13">
        <v>0</v>
      </c>
      <c r="D7" s="13">
        <v>0</v>
      </c>
      <c r="E7" s="13">
        <v>0</v>
      </c>
    </row>
    <row r="8" spans="1:5" ht="12.75">
      <c r="A8" s="13" t="s">
        <v>534</v>
      </c>
      <c r="B8" s="13">
        <v>12000</v>
      </c>
      <c r="C8" s="13">
        <v>0</v>
      </c>
      <c r="D8" s="13">
        <v>0</v>
      </c>
      <c r="E8" s="13">
        <v>0</v>
      </c>
    </row>
    <row r="9" spans="1:5" ht="12.75">
      <c r="A9" s="13" t="s">
        <v>535</v>
      </c>
      <c r="B9" s="13">
        <v>600</v>
      </c>
      <c r="C9" s="13">
        <v>0</v>
      </c>
      <c r="D9" s="13">
        <v>0</v>
      </c>
      <c r="E9" s="13">
        <v>0</v>
      </c>
    </row>
    <row r="10" spans="1:5" ht="12.75">
      <c r="A10" s="13" t="s">
        <v>536</v>
      </c>
      <c r="B10" s="13">
        <v>2256</v>
      </c>
      <c r="C10" s="13">
        <v>0</v>
      </c>
      <c r="D10" s="13">
        <v>0</v>
      </c>
      <c r="E10" s="13">
        <v>0</v>
      </c>
    </row>
    <row r="11" spans="1:5" ht="12.75">
      <c r="A11" s="13" t="s">
        <v>537</v>
      </c>
      <c r="B11" s="13">
        <v>9816</v>
      </c>
      <c r="C11" s="13">
        <v>0</v>
      </c>
      <c r="D11" s="13">
        <v>0</v>
      </c>
      <c r="E11" s="13">
        <v>0</v>
      </c>
    </row>
    <row r="12" spans="1:5" ht="12.75">
      <c r="A12" s="13" t="s">
        <v>388</v>
      </c>
      <c r="B12" s="13">
        <v>425</v>
      </c>
      <c r="C12" s="13">
        <v>0</v>
      </c>
      <c r="D12" s="13">
        <v>0</v>
      </c>
      <c r="E12" s="13">
        <v>0</v>
      </c>
    </row>
    <row r="13" spans="1:5" ht="12.75">
      <c r="A13" s="13" t="s">
        <v>185</v>
      </c>
      <c r="B13" s="13">
        <v>10000</v>
      </c>
      <c r="C13" s="13">
        <v>6755</v>
      </c>
      <c r="D13" s="13">
        <v>5255</v>
      </c>
      <c r="E13" s="13">
        <v>3755</v>
      </c>
    </row>
    <row r="14" spans="1:5" ht="12.75">
      <c r="A14" s="13" t="s">
        <v>646</v>
      </c>
      <c r="B14" s="13">
        <v>12172</v>
      </c>
      <c r="C14" s="13">
        <v>0</v>
      </c>
      <c r="D14" s="13">
        <v>0</v>
      </c>
      <c r="E14" s="13">
        <v>0</v>
      </c>
    </row>
    <row r="15" spans="1:5" ht="12.75">
      <c r="A15" s="13" t="s">
        <v>642</v>
      </c>
      <c r="B15" s="13">
        <v>3292</v>
      </c>
      <c r="C15" s="13">
        <v>0</v>
      </c>
      <c r="D15" s="13">
        <v>0</v>
      </c>
      <c r="E15" s="13">
        <v>0</v>
      </c>
    </row>
    <row r="16" spans="1:5" ht="12.75">
      <c r="A16" s="13" t="s">
        <v>643</v>
      </c>
      <c r="B16" s="68">
        <v>2000</v>
      </c>
      <c r="C16" s="68">
        <v>14675</v>
      </c>
      <c r="D16" s="68">
        <v>0</v>
      </c>
      <c r="E16" s="13">
        <v>0</v>
      </c>
    </row>
    <row r="17" spans="1:5" ht="12.75">
      <c r="A17" s="13" t="s">
        <v>644</v>
      </c>
      <c r="B17" s="68">
        <v>0</v>
      </c>
      <c r="C17" s="68">
        <v>2000</v>
      </c>
      <c r="D17" s="68">
        <v>20960</v>
      </c>
      <c r="E17" s="13">
        <v>0</v>
      </c>
    </row>
    <row r="18" spans="1:5" ht="12.75">
      <c r="A18" s="68" t="s">
        <v>645</v>
      </c>
      <c r="B18" s="68">
        <v>0</v>
      </c>
      <c r="C18" s="68">
        <v>0</v>
      </c>
      <c r="D18" s="68">
        <v>0</v>
      </c>
      <c r="E18" s="68">
        <v>4000</v>
      </c>
    </row>
    <row r="19" spans="1:5" ht="12.75">
      <c r="A19" s="68" t="s">
        <v>622</v>
      </c>
      <c r="B19" s="68">
        <v>1000</v>
      </c>
      <c r="C19" s="68">
        <v>2500</v>
      </c>
      <c r="D19" s="68">
        <v>2500</v>
      </c>
      <c r="E19" s="68">
        <v>2500</v>
      </c>
    </row>
    <row r="20" spans="1:5" ht="12.75">
      <c r="A20" s="68" t="s">
        <v>538</v>
      </c>
      <c r="B20" s="68">
        <v>134</v>
      </c>
      <c r="C20" s="68">
        <v>0</v>
      </c>
      <c r="D20" s="68">
        <v>0</v>
      </c>
      <c r="E20" s="68">
        <v>0</v>
      </c>
    </row>
    <row r="21" spans="1:5" ht="12.75">
      <c r="A21" s="13" t="s">
        <v>539</v>
      </c>
      <c r="B21" s="13">
        <v>1484</v>
      </c>
      <c r="C21" s="13">
        <v>0</v>
      </c>
      <c r="D21" s="13">
        <v>0</v>
      </c>
      <c r="E21" s="13">
        <v>1484</v>
      </c>
    </row>
    <row r="22" spans="1:5" ht="13.5" thickBot="1">
      <c r="A22" s="171" t="s">
        <v>657</v>
      </c>
      <c r="B22" s="171">
        <v>0</v>
      </c>
      <c r="C22" s="171">
        <v>6600</v>
      </c>
      <c r="D22" s="171">
        <v>0</v>
      </c>
      <c r="E22" s="171">
        <v>0</v>
      </c>
    </row>
    <row r="23" spans="1:5" ht="15.75" thickTop="1">
      <c r="A23" s="179" t="s">
        <v>10</v>
      </c>
      <c r="B23" s="179">
        <f>SUM(B5:B22)</f>
        <v>62025</v>
      </c>
      <c r="C23" s="179">
        <f>SUM(C5:C22)</f>
        <v>32530</v>
      </c>
      <c r="D23" s="179">
        <f>SUM(D5:D22)</f>
        <v>28715</v>
      </c>
      <c r="E23" s="179">
        <f>SUM(E5:E22)</f>
        <v>19840</v>
      </c>
    </row>
    <row r="24" spans="3:5" ht="12.75">
      <c r="C24" s="1"/>
      <c r="D24" s="1"/>
      <c r="E24" s="1"/>
    </row>
    <row r="25" spans="1:5" ht="18">
      <c r="A25" s="196" t="s">
        <v>432</v>
      </c>
      <c r="B25" s="193"/>
      <c r="C25" s="193"/>
      <c r="D25" s="193"/>
      <c r="E25" s="193"/>
    </row>
    <row r="26" spans="3:5" ht="12.75">
      <c r="C26" s="1"/>
      <c r="D26" s="1"/>
      <c r="E26" s="1"/>
    </row>
    <row r="27" spans="2:5" ht="12.75">
      <c r="B27" s="8" t="s">
        <v>189</v>
      </c>
      <c r="C27" s="195" t="s">
        <v>190</v>
      </c>
      <c r="D27" s="195"/>
      <c r="E27" s="195"/>
    </row>
    <row r="28" spans="1:5" ht="13.5" thickBot="1">
      <c r="A28" s="70" t="s">
        <v>12</v>
      </c>
      <c r="B28" s="58" t="s">
        <v>191</v>
      </c>
      <c r="C28" s="57">
        <v>2008</v>
      </c>
      <c r="D28" s="58" t="s">
        <v>192</v>
      </c>
      <c r="E28" s="58" t="s">
        <v>436</v>
      </c>
    </row>
    <row r="29" spans="1:5" s="152" customFormat="1" ht="13.5" thickTop="1">
      <c r="A29" s="154" t="s">
        <v>541</v>
      </c>
      <c r="B29" s="153">
        <v>12000</v>
      </c>
      <c r="C29" s="153">
        <v>0</v>
      </c>
      <c r="D29" s="153">
        <v>0</v>
      </c>
      <c r="E29" s="153">
        <v>0</v>
      </c>
    </row>
    <row r="30" spans="1:5" s="152" customFormat="1" ht="12.75">
      <c r="A30" s="154" t="s">
        <v>542</v>
      </c>
      <c r="B30" s="153">
        <v>1484</v>
      </c>
      <c r="C30" s="153">
        <v>0</v>
      </c>
      <c r="D30" s="153">
        <v>0</v>
      </c>
      <c r="E30" s="153">
        <v>0</v>
      </c>
    </row>
    <row r="31" spans="1:5" s="152" customFormat="1" ht="12.75">
      <c r="A31" s="154" t="s">
        <v>540</v>
      </c>
      <c r="B31" s="153">
        <v>134</v>
      </c>
      <c r="C31" s="153">
        <v>0</v>
      </c>
      <c r="D31" s="153">
        <v>0</v>
      </c>
      <c r="E31" s="153">
        <v>0</v>
      </c>
    </row>
    <row r="32" spans="1:5" s="152" customFormat="1" ht="12.75">
      <c r="A32" s="154" t="s">
        <v>665</v>
      </c>
      <c r="B32" s="153">
        <v>0</v>
      </c>
      <c r="C32" s="153">
        <v>6600</v>
      </c>
      <c r="D32" s="153">
        <v>0</v>
      </c>
      <c r="E32" s="153">
        <v>0</v>
      </c>
    </row>
    <row r="33" spans="1:5" s="152" customFormat="1" ht="12.75">
      <c r="A33" s="154" t="s">
        <v>389</v>
      </c>
      <c r="B33" s="153">
        <v>82100</v>
      </c>
      <c r="C33" s="153">
        <v>0</v>
      </c>
      <c r="D33" s="153">
        <v>0</v>
      </c>
      <c r="E33" s="153">
        <v>0</v>
      </c>
    </row>
    <row r="34" spans="1:5" s="152" customFormat="1" ht="12.75">
      <c r="A34" s="154" t="s">
        <v>543</v>
      </c>
      <c r="B34" s="153">
        <v>104</v>
      </c>
      <c r="C34" s="153">
        <v>0</v>
      </c>
      <c r="D34" s="153">
        <v>0</v>
      </c>
      <c r="E34" s="153">
        <v>0</v>
      </c>
    </row>
    <row r="35" spans="1:5" ht="12.75">
      <c r="A35" s="13" t="s">
        <v>426</v>
      </c>
      <c r="B35" s="13">
        <v>400</v>
      </c>
      <c r="C35" s="13">
        <v>400</v>
      </c>
      <c r="D35" s="13">
        <v>0</v>
      </c>
      <c r="E35" s="13">
        <v>0</v>
      </c>
    </row>
    <row r="36" spans="1:5" ht="12.75">
      <c r="A36" s="13" t="s">
        <v>582</v>
      </c>
      <c r="B36" s="29">
        <v>0</v>
      </c>
      <c r="C36" s="29">
        <v>8000</v>
      </c>
      <c r="D36" s="29">
        <v>0</v>
      </c>
      <c r="E36" s="29">
        <v>0</v>
      </c>
    </row>
    <row r="37" spans="1:5" ht="12.75">
      <c r="A37" s="29" t="s">
        <v>105</v>
      </c>
      <c r="B37" s="29">
        <v>1770</v>
      </c>
      <c r="C37" s="29">
        <v>1770</v>
      </c>
      <c r="D37" s="29">
        <v>1770</v>
      </c>
      <c r="E37" s="29">
        <v>1770</v>
      </c>
    </row>
    <row r="38" spans="1:5" ht="12.75">
      <c r="A38" s="13" t="s">
        <v>647</v>
      </c>
      <c r="B38" s="13">
        <v>184</v>
      </c>
      <c r="C38" s="13">
        <v>195</v>
      </c>
      <c r="D38" s="13">
        <v>207</v>
      </c>
      <c r="E38" s="13">
        <v>220</v>
      </c>
    </row>
    <row r="39" spans="1:5" ht="12.75">
      <c r="A39" s="13" t="s">
        <v>106</v>
      </c>
      <c r="B39" s="13">
        <v>2016</v>
      </c>
      <c r="C39" s="13">
        <v>2016</v>
      </c>
      <c r="D39" s="13">
        <v>2016</v>
      </c>
      <c r="E39" s="13">
        <v>2016</v>
      </c>
    </row>
    <row r="40" spans="1:5" ht="12.75">
      <c r="A40" s="13" t="s">
        <v>648</v>
      </c>
      <c r="B40" s="13">
        <v>306</v>
      </c>
      <c r="C40" s="13">
        <v>316</v>
      </c>
      <c r="D40" s="13">
        <v>329</v>
      </c>
      <c r="E40" s="13">
        <v>494</v>
      </c>
    </row>
    <row r="41" spans="1:5" ht="12.75">
      <c r="A41" s="13" t="s">
        <v>649</v>
      </c>
      <c r="B41" s="13">
        <v>533</v>
      </c>
      <c r="C41" s="13">
        <v>536</v>
      </c>
      <c r="D41" s="13">
        <v>542</v>
      </c>
      <c r="E41" s="13">
        <v>547</v>
      </c>
    </row>
    <row r="42" spans="1:5" ht="12.75">
      <c r="A42" s="13" t="s">
        <v>650</v>
      </c>
      <c r="B42" s="13">
        <v>610</v>
      </c>
      <c r="C42" s="13">
        <v>616</v>
      </c>
      <c r="D42" s="13">
        <v>622</v>
      </c>
      <c r="E42" s="13">
        <v>628</v>
      </c>
    </row>
    <row r="43" spans="1:5" ht="12.75">
      <c r="A43" s="13" t="s">
        <v>651</v>
      </c>
      <c r="B43" s="13">
        <v>76</v>
      </c>
      <c r="C43" s="13">
        <v>63</v>
      </c>
      <c r="D43" s="13">
        <v>66</v>
      </c>
      <c r="E43" s="13">
        <v>69</v>
      </c>
    </row>
    <row r="44" spans="1:5" ht="12.75">
      <c r="A44" s="13" t="s">
        <v>652</v>
      </c>
      <c r="B44" s="13">
        <v>0</v>
      </c>
      <c r="C44" s="13">
        <v>479</v>
      </c>
      <c r="D44" s="13">
        <v>484</v>
      </c>
      <c r="E44" s="13">
        <v>489</v>
      </c>
    </row>
    <row r="45" spans="1:5" ht="12.75">
      <c r="A45" s="13" t="s">
        <v>653</v>
      </c>
      <c r="B45" s="13">
        <v>0</v>
      </c>
      <c r="C45" s="13">
        <v>0</v>
      </c>
      <c r="D45" s="13">
        <v>660</v>
      </c>
      <c r="E45" s="13">
        <v>666</v>
      </c>
    </row>
    <row r="46" spans="1:5" ht="12.75">
      <c r="A46" s="13" t="s">
        <v>654</v>
      </c>
      <c r="B46" s="13">
        <v>0</v>
      </c>
      <c r="C46" s="13">
        <v>0</v>
      </c>
      <c r="D46" s="13">
        <v>0</v>
      </c>
      <c r="E46" s="13">
        <v>0</v>
      </c>
    </row>
    <row r="47" spans="1:5" ht="12.75">
      <c r="A47" s="13" t="s">
        <v>186</v>
      </c>
      <c r="B47" s="13">
        <v>10300</v>
      </c>
      <c r="C47" s="13">
        <v>8255</v>
      </c>
      <c r="D47" s="13">
        <v>6755</v>
      </c>
      <c r="E47" s="13">
        <v>5255</v>
      </c>
    </row>
    <row r="48" spans="1:5" ht="12.75">
      <c r="A48" s="13" t="s">
        <v>544</v>
      </c>
      <c r="B48" s="13">
        <v>23</v>
      </c>
      <c r="C48" s="13">
        <v>0</v>
      </c>
      <c r="D48" s="13">
        <v>0</v>
      </c>
      <c r="E48" s="13">
        <v>0</v>
      </c>
    </row>
    <row r="49" spans="1:5" ht="12.75">
      <c r="A49" s="13" t="s">
        <v>546</v>
      </c>
      <c r="B49" s="13">
        <v>13</v>
      </c>
      <c r="C49" s="13">
        <v>0</v>
      </c>
      <c r="D49" s="13">
        <v>0</v>
      </c>
      <c r="E49" s="13">
        <v>0</v>
      </c>
    </row>
    <row r="50" spans="1:5" ht="12.75">
      <c r="A50" s="13" t="s">
        <v>545</v>
      </c>
      <c r="B50" s="13">
        <v>109</v>
      </c>
      <c r="C50" s="13">
        <v>109</v>
      </c>
      <c r="D50" s="13">
        <v>100</v>
      </c>
      <c r="E50" s="13">
        <v>0</v>
      </c>
    </row>
    <row r="51" spans="1:5" ht="13.5" thickBot="1">
      <c r="A51" s="56" t="s">
        <v>547</v>
      </c>
      <c r="B51" s="56">
        <v>185</v>
      </c>
      <c r="C51" s="56">
        <v>185</v>
      </c>
      <c r="D51" s="56">
        <v>185</v>
      </c>
      <c r="E51" s="56">
        <v>185</v>
      </c>
    </row>
    <row r="52" spans="1:5" ht="15.75" thickTop="1">
      <c r="A52" s="179" t="s">
        <v>10</v>
      </c>
      <c r="B52" s="179">
        <f>SUM(B29:B51)</f>
        <v>112347</v>
      </c>
      <c r="C52" s="179">
        <f>SUM(C29:C51)</f>
        <v>29540</v>
      </c>
      <c r="D52" s="179">
        <f>SUM(D29:D51)</f>
        <v>13736</v>
      </c>
      <c r="E52" s="179">
        <f>SUM(E29:E51)</f>
        <v>12339</v>
      </c>
    </row>
    <row r="53" spans="3:5" ht="12.75">
      <c r="C53" s="1"/>
      <c r="D53" s="1"/>
      <c r="E53" s="1"/>
    </row>
  </sheetData>
  <mergeCells count="4">
    <mergeCell ref="A1:E1"/>
    <mergeCell ref="A25:E25"/>
    <mergeCell ref="C3:E3"/>
    <mergeCell ref="C27:E27"/>
  </mergeCells>
  <printOptions/>
  <pageMargins left="0.75" right="0.7" top="1" bottom="1" header="0.4921259845" footer="0.4921259845"/>
  <pageSetup horizontalDpi="600" verticalDpi="6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8.75390625" style="0" customWidth="1"/>
    <col min="2" max="10" width="11.75390625" style="0" customWidth="1"/>
  </cols>
  <sheetData>
    <row r="1" spans="2:8" s="27" customFormat="1" ht="12.75">
      <c r="B1" s="66"/>
      <c r="C1" s="67"/>
      <c r="D1" s="67"/>
      <c r="E1" s="67"/>
      <c r="F1" s="67"/>
      <c r="G1" s="67"/>
      <c r="H1" s="67"/>
    </row>
    <row r="2" spans="2:8" s="27" customFormat="1" ht="12.75">
      <c r="B2" s="67"/>
      <c r="C2" s="67"/>
      <c r="D2" s="67" t="s">
        <v>533</v>
      </c>
      <c r="E2" s="67"/>
      <c r="F2" s="67"/>
      <c r="G2" s="67"/>
      <c r="H2" s="67"/>
    </row>
    <row r="3" spans="2:8" s="27" customFormat="1" ht="12.75">
      <c r="B3" s="67"/>
      <c r="C3" s="67"/>
      <c r="D3" s="67"/>
      <c r="E3" s="67"/>
      <c r="F3" s="67"/>
      <c r="G3" s="67"/>
      <c r="H3" s="67"/>
    </row>
    <row r="4" s="27" customFormat="1" ht="13.5" thickBot="1"/>
    <row r="5" spans="2:10" s="146" customFormat="1" ht="16.5" customHeight="1" thickBot="1">
      <c r="B5" s="81">
        <v>2008</v>
      </c>
      <c r="C5" s="82">
        <v>2009</v>
      </c>
      <c r="D5" s="84">
        <v>2010</v>
      </c>
      <c r="E5" s="85">
        <v>2008</v>
      </c>
      <c r="F5" s="83">
        <v>2009</v>
      </c>
      <c r="G5" s="86">
        <v>2010</v>
      </c>
      <c r="H5" s="81">
        <v>2008</v>
      </c>
      <c r="I5" s="82">
        <v>2009</v>
      </c>
      <c r="J5" s="84">
        <v>2010</v>
      </c>
    </row>
    <row r="6" spans="2:10" s="147" customFormat="1" ht="13.5" thickTop="1">
      <c r="B6" s="87"/>
      <c r="C6" s="88" t="s">
        <v>357</v>
      </c>
      <c r="D6" s="89"/>
      <c r="E6" s="88"/>
      <c r="F6" s="88" t="s">
        <v>358</v>
      </c>
      <c r="G6" s="88"/>
      <c r="H6" s="87" t="s">
        <v>518</v>
      </c>
      <c r="I6" s="88"/>
      <c r="J6" s="89"/>
    </row>
    <row r="7" spans="2:10" s="148" customFormat="1" ht="12.75">
      <c r="B7" s="102">
        <f>SUM('Bežné príjmy'!D114)</f>
        <v>305218</v>
      </c>
      <c r="C7" s="103">
        <f>SUM('Bežné príjmy'!E114)</f>
        <v>294600</v>
      </c>
      <c r="D7" s="104">
        <f>SUM('Bežné príjmy'!F114)</f>
        <v>308942</v>
      </c>
      <c r="E7" s="105">
        <f>SUM('Bežné výdavky'!G206)</f>
        <v>172910</v>
      </c>
      <c r="F7" s="103">
        <f>SUM('Bežné výdavky'!H206)</f>
        <v>146205</v>
      </c>
      <c r="G7" s="106">
        <f>SUM('Bežné výdavky'!I206)</f>
        <v>151299</v>
      </c>
      <c r="H7" s="102"/>
      <c r="I7" s="103"/>
      <c r="J7" s="104"/>
    </row>
    <row r="8" spans="2:10" s="149" customFormat="1" ht="12.75">
      <c r="B8" s="90"/>
      <c r="C8" s="92" t="s">
        <v>519</v>
      </c>
      <c r="D8" s="91"/>
      <c r="E8" s="92"/>
      <c r="F8" s="92" t="s">
        <v>520</v>
      </c>
      <c r="G8" s="92"/>
      <c r="H8" s="90"/>
      <c r="I8" s="72"/>
      <c r="J8" s="91"/>
    </row>
    <row r="9" spans="2:10" s="148" customFormat="1" ht="12.75">
      <c r="B9" s="108">
        <f>SUM('Bežné príjmy'!D118)</f>
        <v>12312</v>
      </c>
      <c r="C9" s="109">
        <f>SUM('Bežné príjmy'!E118)</f>
        <v>12315</v>
      </c>
      <c r="D9" s="110">
        <f>SUM('Bežné príjmy'!F118)</f>
        <v>12708</v>
      </c>
      <c r="E9" s="111">
        <f>SUM('Bežné výdavky'!G208)</f>
        <v>142820</v>
      </c>
      <c r="F9" s="109">
        <f>SUM('Bežné výdavky'!H208)</f>
        <v>147868</v>
      </c>
      <c r="G9" s="112">
        <f>SUM('Bežné výdavky'!I208)</f>
        <v>154323</v>
      </c>
      <c r="H9" s="108"/>
      <c r="I9" s="109"/>
      <c r="J9" s="110"/>
    </row>
    <row r="10" spans="2:10" s="150" customFormat="1" ht="13.5" thickBot="1">
      <c r="B10" s="113">
        <f aca="true" t="shared" si="0" ref="B10:G10">SUM(B7+B9)</f>
        <v>317530</v>
      </c>
      <c r="C10" s="114">
        <f t="shared" si="0"/>
        <v>306915</v>
      </c>
      <c r="D10" s="115">
        <f t="shared" si="0"/>
        <v>321650</v>
      </c>
      <c r="E10" s="116">
        <f t="shared" si="0"/>
        <v>315730</v>
      </c>
      <c r="F10" s="114">
        <f t="shared" si="0"/>
        <v>294073</v>
      </c>
      <c r="G10" s="117">
        <f t="shared" si="0"/>
        <v>305622</v>
      </c>
      <c r="H10" s="113">
        <f>SUM(B10-E10)</f>
        <v>1800</v>
      </c>
      <c r="I10" s="114">
        <f>SUM(C10-F10)</f>
        <v>12842</v>
      </c>
      <c r="J10" s="115">
        <f>SUM(D10-G10)</f>
        <v>16028</v>
      </c>
    </row>
    <row r="11" spans="2:10" s="147" customFormat="1" ht="13.5" thickTop="1">
      <c r="B11" s="87" t="s">
        <v>530</v>
      </c>
      <c r="C11" s="88"/>
      <c r="D11" s="89"/>
      <c r="E11" s="88" t="s">
        <v>522</v>
      </c>
      <c r="F11" s="88"/>
      <c r="G11" s="88"/>
      <c r="H11" s="87" t="s">
        <v>523</v>
      </c>
      <c r="I11" s="88"/>
      <c r="J11" s="89"/>
    </row>
    <row r="12" spans="2:10" s="121" customFormat="1" ht="12.75">
      <c r="B12" s="118">
        <f>SUM(Kapitálové!D26)</f>
        <v>178054</v>
      </c>
      <c r="C12" s="119">
        <f>SUM(Kapitálové!E26)</f>
        <v>45783</v>
      </c>
      <c r="D12" s="120">
        <f>SUM(Kapitálové!F26)</f>
        <v>4173</v>
      </c>
      <c r="E12" s="121">
        <f>SUM(Kapitálové!D126)</f>
        <v>106951</v>
      </c>
      <c r="F12" s="119">
        <f>SUM(Kapitálové!E126)</f>
        <v>51630</v>
      </c>
      <c r="G12" s="121">
        <f>SUM(Kapitálové!F126)</f>
        <v>11780</v>
      </c>
      <c r="H12" s="118"/>
      <c r="I12" s="119"/>
      <c r="J12" s="120"/>
    </row>
    <row r="13" spans="2:10" s="151" customFormat="1" ht="12.75">
      <c r="B13" s="93" t="s">
        <v>531</v>
      </c>
      <c r="C13" s="80"/>
      <c r="D13" s="94"/>
      <c r="E13" s="80" t="s">
        <v>521</v>
      </c>
      <c r="F13" s="80"/>
      <c r="G13" s="80"/>
      <c r="H13" s="93"/>
      <c r="I13" s="95"/>
      <c r="J13" s="94"/>
    </row>
    <row r="14" spans="2:10" s="121" customFormat="1" ht="12.75">
      <c r="B14" s="122">
        <v>0</v>
      </c>
      <c r="C14" s="123">
        <v>0</v>
      </c>
      <c r="D14" s="124">
        <v>0</v>
      </c>
      <c r="E14" s="125">
        <f>SUM(Kapitálové!D129)</f>
        <v>15019</v>
      </c>
      <c r="F14" s="168">
        <f>SUM(Kapitálové!E129)</f>
        <v>13116</v>
      </c>
      <c r="G14" s="125">
        <f>SUM(Kapitálové!F129)</f>
        <v>15922</v>
      </c>
      <c r="H14" s="122"/>
      <c r="I14" s="123"/>
      <c r="J14" s="124"/>
    </row>
    <row r="15" spans="2:10" s="130" customFormat="1" ht="12.75">
      <c r="B15" s="135">
        <f aca="true" t="shared" si="1" ref="B15:G15">SUM(B12+B14)</f>
        <v>178054</v>
      </c>
      <c r="C15" s="136">
        <f t="shared" si="1"/>
        <v>45783</v>
      </c>
      <c r="D15" s="137">
        <f t="shared" si="1"/>
        <v>4173</v>
      </c>
      <c r="E15" s="138">
        <f t="shared" si="1"/>
        <v>121970</v>
      </c>
      <c r="F15" s="136">
        <f t="shared" si="1"/>
        <v>64746</v>
      </c>
      <c r="G15" s="139">
        <f t="shared" si="1"/>
        <v>27702</v>
      </c>
      <c r="H15" s="135">
        <f>SUM(B15-E15)</f>
        <v>56084</v>
      </c>
      <c r="I15" s="136">
        <f>SUM(C15-F15)</f>
        <v>-18963</v>
      </c>
      <c r="J15" s="137">
        <f>SUM(D15-G15)</f>
        <v>-23529</v>
      </c>
    </row>
    <row r="16" spans="2:10" s="101" customFormat="1" ht="12.75">
      <c r="B16" s="96" t="s">
        <v>525</v>
      </c>
      <c r="C16" s="97"/>
      <c r="D16" s="98"/>
      <c r="E16" s="99" t="s">
        <v>524</v>
      </c>
      <c r="F16" s="97"/>
      <c r="G16" s="100"/>
      <c r="H16" s="96" t="s">
        <v>529</v>
      </c>
      <c r="I16" s="97"/>
      <c r="J16" s="98"/>
    </row>
    <row r="17" spans="2:10" s="107" customFormat="1" ht="12.75">
      <c r="B17" s="131">
        <f>SUM(Finančné!C23)</f>
        <v>32530</v>
      </c>
      <c r="C17" s="132">
        <f>SUM(Finančné!D23)</f>
        <v>28715</v>
      </c>
      <c r="D17" s="133">
        <f>SUM(Finančné!E23)</f>
        <v>19840</v>
      </c>
      <c r="E17" s="134">
        <f>SUM(Finančné!C52)</f>
        <v>29540</v>
      </c>
      <c r="F17" s="134">
        <f>SUM(Finančné!D52)</f>
        <v>13736</v>
      </c>
      <c r="G17" s="134">
        <f>SUM(Finančné!E52)</f>
        <v>12339</v>
      </c>
      <c r="H17" s="131"/>
      <c r="I17" s="132"/>
      <c r="J17" s="133"/>
    </row>
    <row r="18" spans="2:10" s="130" customFormat="1" ht="12.75">
      <c r="B18" s="126">
        <f>B17</f>
        <v>32530</v>
      </c>
      <c r="C18" s="127">
        <f>C17</f>
        <v>28715</v>
      </c>
      <c r="D18" s="128">
        <f>D17</f>
        <v>19840</v>
      </c>
      <c r="E18" s="129">
        <f>SUM(E17)</f>
        <v>29540</v>
      </c>
      <c r="F18" s="129">
        <f>SUM(F17)</f>
        <v>13736</v>
      </c>
      <c r="G18" s="129">
        <f>SUM(G17)</f>
        <v>12339</v>
      </c>
      <c r="H18" s="126">
        <f>SUM(B18-E18)</f>
        <v>2990</v>
      </c>
      <c r="I18" s="127">
        <f>SUM(C18-F18)</f>
        <v>14979</v>
      </c>
      <c r="J18" s="128">
        <f>SUM(D18-G18)</f>
        <v>7501</v>
      </c>
    </row>
    <row r="19" spans="2:10" s="101" customFormat="1" ht="12.75">
      <c r="B19" s="96" t="s">
        <v>526</v>
      </c>
      <c r="C19" s="97"/>
      <c r="D19" s="98"/>
      <c r="E19" s="99" t="s">
        <v>527</v>
      </c>
      <c r="F19" s="97"/>
      <c r="G19" s="100"/>
      <c r="H19" s="96" t="s">
        <v>528</v>
      </c>
      <c r="I19" s="97"/>
      <c r="J19" s="98"/>
    </row>
    <row r="20" spans="2:10" s="145" customFormat="1" ht="13.5" thickBot="1">
      <c r="B20" s="140">
        <f aca="true" t="shared" si="2" ref="B20:J20">SUM(B10+B15+B18)</f>
        <v>528114</v>
      </c>
      <c r="C20" s="141">
        <f t="shared" si="2"/>
        <v>381413</v>
      </c>
      <c r="D20" s="142">
        <f t="shared" si="2"/>
        <v>345663</v>
      </c>
      <c r="E20" s="143">
        <f t="shared" si="2"/>
        <v>467240</v>
      </c>
      <c r="F20" s="141">
        <f t="shared" si="2"/>
        <v>372555</v>
      </c>
      <c r="G20" s="144">
        <f t="shared" si="2"/>
        <v>345663</v>
      </c>
      <c r="H20" s="140">
        <f t="shared" si="2"/>
        <v>60874</v>
      </c>
      <c r="I20" s="141">
        <f t="shared" si="2"/>
        <v>8858</v>
      </c>
      <c r="J20" s="142">
        <f t="shared" si="2"/>
        <v>0</v>
      </c>
    </row>
    <row r="21" spans="8:10" ht="12.75">
      <c r="H21" s="1"/>
      <c r="I21" s="1"/>
      <c r="J21" s="1"/>
    </row>
    <row r="23" ht="12.75">
      <c r="C23" t="s">
        <v>666</v>
      </c>
    </row>
    <row r="24" ht="12.75">
      <c r="C24" t="s">
        <v>532</v>
      </c>
    </row>
    <row r="27" ht="12.75">
      <c r="B27" s="16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msu_kezmarok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2008-01-18T14:54:49Z</cp:lastPrinted>
  <dcterms:created xsi:type="dcterms:W3CDTF">2005-01-20T13:42:35Z</dcterms:created>
  <dcterms:modified xsi:type="dcterms:W3CDTF">2008-01-18T14:57:57Z</dcterms:modified>
  <cp:category/>
  <cp:version/>
  <cp:contentType/>
  <cp:contentStatus/>
</cp:coreProperties>
</file>